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M drev\Marketing (srvfile01)\Hudevad\Conversion tables\"/>
    </mc:Choice>
  </mc:AlternateContent>
  <xr:revisionPtr revIDLastSave="0" documentId="8_{65EBE6F1-ED02-4B61-A720-3D48E627DAED}" xr6:coauthVersionLast="41" xr6:coauthVersionMax="41" xr10:uidLastSave="{00000000-0000-0000-0000-000000000000}"/>
  <bookViews>
    <workbookView xWindow="21480" yWindow="-120" windowWidth="29040" windowHeight="15840" xr2:uid="{00000000-000D-0000-FFFF-FFFF00000000}"/>
  </bookViews>
  <sheets>
    <sheet name="Output (W)" sheetId="1" r:id="rId1"/>
    <sheet name="Flow (l-h)" sheetId="3" r:id="rId2"/>
  </sheets>
  <definedNames>
    <definedName name="_xlnm.Print_Area" localSheetId="0">'Output (W)'!$A$1:$AH$65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  <c r="C56" i="3" s="1"/>
  <c r="D14" i="3"/>
  <c r="D56" i="3" s="1"/>
  <c r="E14" i="3"/>
  <c r="E56" i="3" s="1"/>
  <c r="F14" i="3"/>
  <c r="F56" i="3" s="1"/>
  <c r="G14" i="3"/>
  <c r="G56" i="3" s="1"/>
  <c r="H14" i="3"/>
  <c r="H56" i="3" s="1"/>
  <c r="I14" i="3"/>
  <c r="I56" i="3" s="1"/>
  <c r="J14" i="3"/>
  <c r="J56" i="3" s="1"/>
  <c r="K14" i="3"/>
  <c r="K56" i="3" s="1"/>
  <c r="L14" i="3"/>
  <c r="L56" i="3" s="1"/>
  <c r="M14" i="3"/>
  <c r="M56" i="3" s="1"/>
  <c r="N14" i="3"/>
  <c r="N56" i="3" s="1"/>
  <c r="O14" i="3"/>
  <c r="O56" i="3" s="1"/>
  <c r="P14" i="3"/>
  <c r="P56" i="3" s="1"/>
  <c r="Q14" i="3"/>
  <c r="Q56" i="3" s="1"/>
  <c r="B14" i="3"/>
  <c r="B56" i="3" s="1"/>
  <c r="W13" i="3"/>
  <c r="W57" i="3" s="1"/>
  <c r="X13" i="3"/>
  <c r="S13" i="3"/>
  <c r="S57" i="3" s="1"/>
  <c r="F13" i="3"/>
  <c r="F57" i="3" s="1"/>
  <c r="J13" i="3"/>
  <c r="J57" i="3" s="1"/>
  <c r="N13" i="3"/>
  <c r="N57" i="3" s="1"/>
  <c r="B13" i="3"/>
  <c r="B57" i="3" s="1"/>
  <c r="F88" i="1"/>
  <c r="K88" i="1"/>
  <c r="W88" i="1"/>
  <c r="A89" i="1"/>
  <c r="A88" i="1"/>
  <c r="A87" i="1"/>
  <c r="W57" i="1"/>
  <c r="W89" i="1" s="1"/>
  <c r="X57" i="1"/>
  <c r="S57" i="1"/>
  <c r="S89" i="1" s="1"/>
  <c r="V56" i="1"/>
  <c r="V88" i="1" s="1"/>
  <c r="Z15" i="1"/>
  <c r="Z55" i="1" s="1"/>
  <c r="T14" i="1"/>
  <c r="T14" i="3" s="1"/>
  <c r="T56" i="3" s="1"/>
  <c r="U14" i="1"/>
  <c r="V14" i="1"/>
  <c r="V14" i="3" s="1"/>
  <c r="V56" i="3" s="1"/>
  <c r="W14" i="1"/>
  <c r="W56" i="1" s="1"/>
  <c r="X14" i="1"/>
  <c r="X56" i="1" s="1"/>
  <c r="X88" i="1" s="1"/>
  <c r="Y14" i="1"/>
  <c r="Y14" i="3" s="1"/>
  <c r="Y56" i="3" s="1"/>
  <c r="Z14" i="1"/>
  <c r="Z14" i="3" s="1"/>
  <c r="Z56" i="3" s="1"/>
  <c r="S14" i="1"/>
  <c r="S62" i="1"/>
  <c r="S62" i="3" s="1"/>
  <c r="S61" i="1"/>
  <c r="S61" i="3" s="1"/>
  <c r="S59" i="1"/>
  <c r="S59" i="3" s="1"/>
  <c r="C56" i="1"/>
  <c r="C88" i="1" s="1"/>
  <c r="D56" i="1"/>
  <c r="D88" i="1" s="1"/>
  <c r="E56" i="1"/>
  <c r="E88" i="1" s="1"/>
  <c r="F56" i="1"/>
  <c r="G56" i="1"/>
  <c r="G88" i="1" s="1"/>
  <c r="H56" i="1"/>
  <c r="H88" i="1" s="1"/>
  <c r="I56" i="1"/>
  <c r="I88" i="1" s="1"/>
  <c r="J56" i="1"/>
  <c r="J88" i="1" s="1"/>
  <c r="K56" i="1"/>
  <c r="L56" i="1"/>
  <c r="L88" i="1" s="1"/>
  <c r="M56" i="1"/>
  <c r="M88" i="1" s="1"/>
  <c r="N56" i="1"/>
  <c r="N88" i="1" s="1"/>
  <c r="O56" i="1"/>
  <c r="O88" i="1" s="1"/>
  <c r="P56" i="1"/>
  <c r="P88" i="1" s="1"/>
  <c r="Q56" i="1"/>
  <c r="Q88" i="1" s="1"/>
  <c r="B56" i="1"/>
  <c r="B88" i="1" s="1"/>
  <c r="N57" i="1"/>
  <c r="N89" i="1" s="1"/>
  <c r="B62" i="1"/>
  <c r="B62" i="3" s="1"/>
  <c r="B61" i="1"/>
  <c r="B61" i="3" s="1"/>
  <c r="B59" i="1"/>
  <c r="B59" i="3" s="1"/>
  <c r="B15" i="1"/>
  <c r="S15" i="1" s="1"/>
  <c r="T13" i="3"/>
  <c r="A14" i="1"/>
  <c r="B94" i="1"/>
  <c r="B60" i="1"/>
  <c r="D15" i="1"/>
  <c r="U15" i="1" s="1"/>
  <c r="V15" i="1"/>
  <c r="V55" i="1" s="1"/>
  <c r="T57" i="1"/>
  <c r="F57" i="1"/>
  <c r="F89" i="1" s="1"/>
  <c r="J57" i="1"/>
  <c r="J89" i="1" s="1"/>
  <c r="B57" i="1"/>
  <c r="B89" i="1" s="1"/>
  <c r="B65" i="1"/>
  <c r="B10" i="1"/>
  <c r="B10" i="3" s="1"/>
  <c r="S10" i="3" s="1"/>
  <c r="K8" i="3"/>
  <c r="N6" i="3"/>
  <c r="K6" i="3"/>
  <c r="H6" i="3"/>
  <c r="T62" i="1"/>
  <c r="T62" i="3" s="1"/>
  <c r="U62" i="1"/>
  <c r="U62" i="3" s="1"/>
  <c r="V62" i="1"/>
  <c r="V62" i="3"/>
  <c r="W62" i="1"/>
  <c r="W62" i="3" s="1"/>
  <c r="X62" i="1"/>
  <c r="X62" i="3" s="1"/>
  <c r="Y62" i="1"/>
  <c r="Y62" i="3" s="1"/>
  <c r="Z62" i="1"/>
  <c r="Z62" i="3"/>
  <c r="T61" i="1"/>
  <c r="T61" i="3" s="1"/>
  <c r="U61" i="1"/>
  <c r="U61" i="3"/>
  <c r="V61" i="1"/>
  <c r="V61" i="3" s="1"/>
  <c r="W61" i="1"/>
  <c r="W61" i="3" s="1"/>
  <c r="X61" i="1"/>
  <c r="X61" i="3" s="1"/>
  <c r="Y61" i="1"/>
  <c r="Y61" i="3" s="1"/>
  <c r="Z61" i="1"/>
  <c r="Z61" i="3" s="1"/>
  <c r="T59" i="1"/>
  <c r="T59" i="3" s="1"/>
  <c r="U59" i="1"/>
  <c r="U59" i="3" s="1"/>
  <c r="V59" i="1"/>
  <c r="V59" i="3" s="1"/>
  <c r="W59" i="1"/>
  <c r="W59" i="3" s="1"/>
  <c r="X59" i="1"/>
  <c r="X59" i="3"/>
  <c r="Y59" i="1"/>
  <c r="Z59" i="1"/>
  <c r="Z59" i="3" s="1"/>
  <c r="R94" i="1"/>
  <c r="C62" i="1"/>
  <c r="C62" i="3" s="1"/>
  <c r="D62" i="1"/>
  <c r="D62" i="3" s="1"/>
  <c r="E62" i="1"/>
  <c r="E62" i="3" s="1"/>
  <c r="F62" i="1"/>
  <c r="F62" i="3" s="1"/>
  <c r="G62" i="1"/>
  <c r="G62" i="3" s="1"/>
  <c r="H62" i="1"/>
  <c r="H62" i="3" s="1"/>
  <c r="I62" i="1"/>
  <c r="I62" i="3" s="1"/>
  <c r="J62" i="1"/>
  <c r="J62" i="3"/>
  <c r="K62" i="1"/>
  <c r="K62" i="3" s="1"/>
  <c r="L62" i="1"/>
  <c r="L62" i="3" s="1"/>
  <c r="M62" i="1"/>
  <c r="M62" i="3" s="1"/>
  <c r="N62" i="1"/>
  <c r="N62" i="3" s="1"/>
  <c r="O62" i="1"/>
  <c r="O62" i="3" s="1"/>
  <c r="P62" i="1"/>
  <c r="P62" i="3" s="1"/>
  <c r="Q62" i="1"/>
  <c r="Q62" i="3" s="1"/>
  <c r="C61" i="1"/>
  <c r="C61" i="3" s="1"/>
  <c r="D61" i="1"/>
  <c r="D61" i="3" s="1"/>
  <c r="E61" i="1"/>
  <c r="E61" i="3" s="1"/>
  <c r="F61" i="1"/>
  <c r="F61" i="3"/>
  <c r="G61" i="1"/>
  <c r="G61" i="3" s="1"/>
  <c r="H61" i="1"/>
  <c r="H61" i="3" s="1"/>
  <c r="I61" i="1"/>
  <c r="I61" i="3" s="1"/>
  <c r="J61" i="1"/>
  <c r="J61" i="3" s="1"/>
  <c r="K61" i="1"/>
  <c r="K61" i="3" s="1"/>
  <c r="L61" i="1"/>
  <c r="L61" i="3"/>
  <c r="M61" i="1"/>
  <c r="M61" i="3" s="1"/>
  <c r="N61" i="1"/>
  <c r="N61" i="3" s="1"/>
  <c r="O61" i="1"/>
  <c r="O61" i="3" s="1"/>
  <c r="P61" i="1"/>
  <c r="P61" i="3" s="1"/>
  <c r="Q61" i="1"/>
  <c r="Q61" i="3" s="1"/>
  <c r="C59" i="1"/>
  <c r="C59" i="3" s="1"/>
  <c r="D59" i="1"/>
  <c r="D59" i="3" s="1"/>
  <c r="E59" i="1"/>
  <c r="E59" i="3"/>
  <c r="F59" i="1"/>
  <c r="G59" i="1"/>
  <c r="G24" i="1" s="1"/>
  <c r="G37" i="1" s="1"/>
  <c r="G59" i="3"/>
  <c r="H59" i="1"/>
  <c r="I59" i="1"/>
  <c r="J59" i="1"/>
  <c r="K59" i="1"/>
  <c r="L59" i="1"/>
  <c r="L59" i="3" s="1"/>
  <c r="M59" i="1"/>
  <c r="M59" i="3" s="1"/>
  <c r="N59" i="1"/>
  <c r="N59" i="3" s="1"/>
  <c r="O59" i="1"/>
  <c r="P59" i="1"/>
  <c r="P59" i="3" s="1"/>
  <c r="Q59" i="1"/>
  <c r="Q59" i="3" s="1"/>
  <c r="A63" i="1"/>
  <c r="A63" i="3" s="1"/>
  <c r="A10" i="1"/>
  <c r="A10" i="3" s="1"/>
  <c r="R10" i="3" s="1"/>
  <c r="A15" i="1"/>
  <c r="R15" i="1" s="1"/>
  <c r="A13" i="1"/>
  <c r="R57" i="1" s="1"/>
  <c r="R89" i="1" s="1"/>
  <c r="H8" i="1"/>
  <c r="H8" i="3" s="1"/>
  <c r="N4" i="1"/>
  <c r="N4" i="3" s="1"/>
  <c r="K4" i="1"/>
  <c r="K4" i="3" s="1"/>
  <c r="H4" i="1"/>
  <c r="H4" i="3" s="1"/>
  <c r="H3" i="1"/>
  <c r="D7" i="1"/>
  <c r="D7" i="3" s="1"/>
  <c r="D5" i="3"/>
  <c r="D4" i="3"/>
  <c r="D3" i="3"/>
  <c r="A11" i="1"/>
  <c r="R11" i="1" s="1"/>
  <c r="C94" i="1"/>
  <c r="C60" i="1" s="1"/>
  <c r="D94" i="1"/>
  <c r="D60" i="1" s="1"/>
  <c r="E94" i="1"/>
  <c r="E60" i="1" s="1"/>
  <c r="F94" i="1"/>
  <c r="F60" i="1" s="1"/>
  <c r="F60" i="3" s="1"/>
  <c r="G94" i="1"/>
  <c r="G60" i="1" s="1"/>
  <c r="G60" i="3" s="1"/>
  <c r="H94" i="1"/>
  <c r="H60" i="1" s="1"/>
  <c r="H60" i="3" s="1"/>
  <c r="I94" i="1"/>
  <c r="I60" i="1" s="1"/>
  <c r="J94" i="1"/>
  <c r="J60" i="1" s="1"/>
  <c r="J60" i="3" s="1"/>
  <c r="K94" i="1"/>
  <c r="K60" i="1" s="1"/>
  <c r="K60" i="3" s="1"/>
  <c r="L94" i="1"/>
  <c r="L60" i="1" s="1"/>
  <c r="M94" i="1"/>
  <c r="M60" i="1" s="1"/>
  <c r="N94" i="1"/>
  <c r="N60" i="1" s="1"/>
  <c r="O94" i="1"/>
  <c r="O60" i="1" s="1"/>
  <c r="O60" i="3" s="1"/>
  <c r="P94" i="1"/>
  <c r="P60" i="1"/>
  <c r="P60" i="3" s="1"/>
  <c r="Q94" i="1"/>
  <c r="Q60" i="1" s="1"/>
  <c r="S94" i="1"/>
  <c r="S60" i="1" s="1"/>
  <c r="S60" i="3" s="1"/>
  <c r="T94" i="1"/>
  <c r="T60" i="1"/>
  <c r="T60" i="3" s="1"/>
  <c r="U94" i="1"/>
  <c r="U60" i="1" s="1"/>
  <c r="U60" i="3" s="1"/>
  <c r="V94" i="1"/>
  <c r="V60" i="1" s="1"/>
  <c r="W94" i="1"/>
  <c r="W60" i="1" s="1"/>
  <c r="X94" i="1"/>
  <c r="X60" i="1" s="1"/>
  <c r="Y94" i="1"/>
  <c r="Y60" i="1" s="1"/>
  <c r="Y60" i="3" s="1"/>
  <c r="Z94" i="1"/>
  <c r="Z60" i="1" s="1"/>
  <c r="Q6" i="1"/>
  <c r="O59" i="3"/>
  <c r="I59" i="3"/>
  <c r="C10" i="3"/>
  <c r="T10" i="3" s="1"/>
  <c r="R55" i="1" l="1"/>
  <c r="R87" i="1" s="1"/>
  <c r="T56" i="1"/>
  <c r="T88" i="1" s="1"/>
  <c r="X14" i="3"/>
  <c r="X56" i="3" s="1"/>
  <c r="W14" i="3"/>
  <c r="W56" i="3" s="1"/>
  <c r="A13" i="3"/>
  <c r="R13" i="3" s="1"/>
  <c r="R13" i="1"/>
  <c r="A57" i="1"/>
  <c r="S55" i="1"/>
  <c r="S87" i="1" s="1"/>
  <c r="S15" i="3"/>
  <c r="S55" i="3" s="1"/>
  <c r="T15" i="1"/>
  <c r="T55" i="1" s="1"/>
  <c r="S10" i="1"/>
  <c r="H15" i="1"/>
  <c r="H55" i="1" s="1"/>
  <c r="H87" i="1" s="1"/>
  <c r="A11" i="3"/>
  <c r="R11" i="3" s="1"/>
  <c r="T24" i="1"/>
  <c r="T45" i="1" s="1"/>
  <c r="T89" i="1" s="1"/>
  <c r="P24" i="1"/>
  <c r="P27" i="1" s="1"/>
  <c r="G35" i="1"/>
  <c r="G45" i="1"/>
  <c r="T38" i="1"/>
  <c r="G41" i="1"/>
  <c r="T20" i="1"/>
  <c r="T53" i="1"/>
  <c r="T48" i="1"/>
  <c r="T34" i="1"/>
  <c r="T30" i="1"/>
  <c r="T22" i="1"/>
  <c r="T23" i="1"/>
  <c r="T43" i="1"/>
  <c r="T50" i="1"/>
  <c r="T51" i="1"/>
  <c r="T52" i="1"/>
  <c r="T32" i="1"/>
  <c r="T49" i="1"/>
  <c r="T21" i="1"/>
  <c r="T42" i="1"/>
  <c r="T27" i="1"/>
  <c r="T37" i="1"/>
  <c r="K24" i="1"/>
  <c r="K59" i="3"/>
  <c r="T31" i="1"/>
  <c r="T25" i="1"/>
  <c r="G54" i="1"/>
  <c r="T18" i="1"/>
  <c r="T47" i="1"/>
  <c r="T87" i="1" s="1"/>
  <c r="O24" i="1"/>
  <c r="O30" i="1" s="1"/>
  <c r="A56" i="1"/>
  <c r="A14" i="3"/>
  <c r="R14" i="1"/>
  <c r="R56" i="1"/>
  <c r="R88" i="1" s="1"/>
  <c r="U56" i="1"/>
  <c r="U88" i="1" s="1"/>
  <c r="U14" i="3"/>
  <c r="U56" i="3" s="1"/>
  <c r="Y56" i="1"/>
  <c r="Y88" i="1" s="1"/>
  <c r="G53" i="1"/>
  <c r="G51" i="1"/>
  <c r="G29" i="1"/>
  <c r="G23" i="1"/>
  <c r="G47" i="1"/>
  <c r="G22" i="1"/>
  <c r="G42" i="1"/>
  <c r="G34" i="1"/>
  <c r="G36" i="1"/>
  <c r="G27" i="1"/>
  <c r="G30" i="1"/>
  <c r="G43" i="1"/>
  <c r="R10" i="1"/>
  <c r="H2" i="3"/>
  <c r="F59" i="3"/>
  <c r="F24" i="3" s="1"/>
  <c r="F24" i="1"/>
  <c r="F23" i="1" s="1"/>
  <c r="T36" i="1"/>
  <c r="G28" i="1"/>
  <c r="G52" i="1"/>
  <c r="H24" i="1"/>
  <c r="H59" i="3"/>
  <c r="H24" i="3" s="1"/>
  <c r="Y24" i="1"/>
  <c r="Y59" i="3"/>
  <c r="Y24" i="3" s="1"/>
  <c r="B60" i="3"/>
  <c r="B24" i="1"/>
  <c r="B49" i="1" s="1"/>
  <c r="B15" i="3"/>
  <c r="B55" i="3" s="1"/>
  <c r="F15" i="1"/>
  <c r="F15" i="3" s="1"/>
  <c r="F55" i="3" s="1"/>
  <c r="S56" i="1"/>
  <c r="S88" i="1" s="1"/>
  <c r="S14" i="3"/>
  <c r="S56" i="3" s="1"/>
  <c r="A55" i="1"/>
  <c r="A15" i="3"/>
  <c r="O24" i="3"/>
  <c r="O42" i="3" s="1"/>
  <c r="J59" i="3"/>
  <c r="J24" i="3" s="1"/>
  <c r="J24" i="1"/>
  <c r="J37" i="1" s="1"/>
  <c r="Z56" i="1"/>
  <c r="Z88" i="1" s="1"/>
  <c r="G20" i="1"/>
  <c r="G39" i="1"/>
  <c r="G46" i="1"/>
  <c r="G49" i="1"/>
  <c r="G48" i="1"/>
  <c r="G18" i="1"/>
  <c r="G25" i="1"/>
  <c r="G38" i="1"/>
  <c r="G26" i="1"/>
  <c r="G40" i="1"/>
  <c r="G50" i="1"/>
  <c r="G33" i="1"/>
  <c r="G31" i="1"/>
  <c r="P39" i="1"/>
  <c r="G32" i="1"/>
  <c r="G44" i="1"/>
  <c r="G19" i="1"/>
  <c r="G21" i="1"/>
  <c r="P33" i="1"/>
  <c r="U15" i="3"/>
  <c r="U55" i="3" s="1"/>
  <c r="U55" i="1"/>
  <c r="U87" i="1" s="1"/>
  <c r="D55" i="1"/>
  <c r="D87" i="1" s="1"/>
  <c r="D15" i="3"/>
  <c r="D55" i="3" s="1"/>
  <c r="B55" i="1"/>
  <c r="B87" i="1" s="1"/>
  <c r="E24" i="1"/>
  <c r="E44" i="1" s="1"/>
  <c r="E60" i="3"/>
  <c r="E24" i="3" s="1"/>
  <c r="E48" i="3" s="1"/>
  <c r="I60" i="3"/>
  <c r="I24" i="3" s="1"/>
  <c r="I16" i="3" s="1"/>
  <c r="I24" i="1"/>
  <c r="M24" i="1"/>
  <c r="M60" i="3"/>
  <c r="M24" i="3" s="1"/>
  <c r="Q60" i="3"/>
  <c r="Q24" i="1"/>
  <c r="Q39" i="1" s="1"/>
  <c r="V24" i="1"/>
  <c r="V60" i="3"/>
  <c r="V24" i="3" s="1"/>
  <c r="Z60" i="3"/>
  <c r="Z24" i="1"/>
  <c r="Z27" i="1" s="1"/>
  <c r="D60" i="3"/>
  <c r="D24" i="3" s="1"/>
  <c r="D24" i="1"/>
  <c r="L60" i="3"/>
  <c r="L24" i="1"/>
  <c r="P18" i="1"/>
  <c r="U24" i="3"/>
  <c r="U45" i="3" s="1"/>
  <c r="U24" i="1"/>
  <c r="U33" i="1" s="1"/>
  <c r="X60" i="3"/>
  <c r="X24" i="3" s="1"/>
  <c r="X23" i="3" s="1"/>
  <c r="X24" i="1"/>
  <c r="T24" i="3"/>
  <c r="T28" i="3" s="1"/>
  <c r="T29" i="1"/>
  <c r="T33" i="1"/>
  <c r="C60" i="3"/>
  <c r="C24" i="3" s="1"/>
  <c r="C29" i="3" s="1"/>
  <c r="C24" i="1"/>
  <c r="C22" i="1" s="1"/>
  <c r="I38" i="3"/>
  <c r="Z24" i="3"/>
  <c r="Q6" i="3"/>
  <c r="Q24" i="3"/>
  <c r="G24" i="3"/>
  <c r="K24" i="3"/>
  <c r="P24" i="3"/>
  <c r="L24" i="3"/>
  <c r="W60" i="3"/>
  <c r="W24" i="3" s="1"/>
  <c r="W39" i="3" s="1"/>
  <c r="W24" i="1"/>
  <c r="W30" i="1" s="1"/>
  <c r="S24" i="3"/>
  <c r="S23" i="3" s="1"/>
  <c r="N24" i="1"/>
  <c r="N60" i="3"/>
  <c r="N24" i="3" s="1"/>
  <c r="B24" i="3"/>
  <c r="B21" i="3" s="1"/>
  <c r="S24" i="1"/>
  <c r="E35" i="3" l="1"/>
  <c r="B22" i="3"/>
  <c r="X21" i="3"/>
  <c r="O16" i="3"/>
  <c r="P36" i="1"/>
  <c r="P26" i="1"/>
  <c r="O34" i="3"/>
  <c r="X36" i="3"/>
  <c r="P28" i="1"/>
  <c r="P46" i="1"/>
  <c r="P37" i="1"/>
  <c r="R57" i="3"/>
  <c r="A57" i="3"/>
  <c r="Y15" i="1"/>
  <c r="Y15" i="3" s="1"/>
  <c r="Y55" i="3" s="1"/>
  <c r="L15" i="1"/>
  <c r="L15" i="3" s="1"/>
  <c r="L55" i="3" s="1"/>
  <c r="H15" i="3"/>
  <c r="H55" i="3" s="1"/>
  <c r="S27" i="3"/>
  <c r="X40" i="3"/>
  <c r="X48" i="3"/>
  <c r="B25" i="3"/>
  <c r="X39" i="3"/>
  <c r="X25" i="3"/>
  <c r="P53" i="1"/>
  <c r="J40" i="1"/>
  <c r="P40" i="1"/>
  <c r="X30" i="3"/>
  <c r="X49" i="3"/>
  <c r="C19" i="3"/>
  <c r="O28" i="3"/>
  <c r="O39" i="3"/>
  <c r="C38" i="3"/>
  <c r="X22" i="3"/>
  <c r="X50" i="3"/>
  <c r="C52" i="3"/>
  <c r="O32" i="3"/>
  <c r="O26" i="3"/>
  <c r="P51" i="1"/>
  <c r="P19" i="1"/>
  <c r="P43" i="1"/>
  <c r="P25" i="1"/>
  <c r="F40" i="1"/>
  <c r="P47" i="1"/>
  <c r="O31" i="3"/>
  <c r="O23" i="3"/>
  <c r="P21" i="1"/>
  <c r="S54" i="3"/>
  <c r="T40" i="3"/>
  <c r="W20" i="3"/>
  <c r="C37" i="3"/>
  <c r="T19" i="3"/>
  <c r="O40" i="3"/>
  <c r="O45" i="3"/>
  <c r="O20" i="3"/>
  <c r="P48" i="1"/>
  <c r="P35" i="1"/>
  <c r="P54" i="1"/>
  <c r="F43" i="1"/>
  <c r="P20" i="1"/>
  <c r="P41" i="1"/>
  <c r="P52" i="1"/>
  <c r="P31" i="1"/>
  <c r="P45" i="1"/>
  <c r="P49" i="1"/>
  <c r="P23" i="1"/>
  <c r="P29" i="1"/>
  <c r="P42" i="1"/>
  <c r="P38" i="1"/>
  <c r="J39" i="3"/>
  <c r="J25" i="3"/>
  <c r="J50" i="3"/>
  <c r="J41" i="3"/>
  <c r="H20" i="3"/>
  <c r="H35" i="3"/>
  <c r="H18" i="3"/>
  <c r="H33" i="3"/>
  <c r="B51" i="3"/>
  <c r="B46" i="3"/>
  <c r="S22" i="3"/>
  <c r="S31" i="3"/>
  <c r="E50" i="3"/>
  <c r="B40" i="1"/>
  <c r="B50" i="1"/>
  <c r="B28" i="3"/>
  <c r="B42" i="3"/>
  <c r="S20" i="3"/>
  <c r="S18" i="3"/>
  <c r="X46" i="3"/>
  <c r="X53" i="3"/>
  <c r="X38" i="3"/>
  <c r="E44" i="3"/>
  <c r="O51" i="3"/>
  <c r="O29" i="3"/>
  <c r="O19" i="3"/>
  <c r="T39" i="1"/>
  <c r="T26" i="1"/>
  <c r="T54" i="1"/>
  <c r="T41" i="1"/>
  <c r="T35" i="1"/>
  <c r="T46" i="1"/>
  <c r="P44" i="1"/>
  <c r="P30" i="1"/>
  <c r="P34" i="1"/>
  <c r="P32" i="1"/>
  <c r="P22" i="1"/>
  <c r="P50" i="1"/>
  <c r="B29" i="3"/>
  <c r="B32" i="3"/>
  <c r="S34" i="3"/>
  <c r="S26" i="3"/>
  <c r="T40" i="1"/>
  <c r="T28" i="1"/>
  <c r="T44" i="1"/>
  <c r="T19" i="1"/>
  <c r="U50" i="3"/>
  <c r="H42" i="3"/>
  <c r="U19" i="3"/>
  <c r="H37" i="3"/>
  <c r="H22" i="3"/>
  <c r="H44" i="3"/>
  <c r="W36" i="3"/>
  <c r="E18" i="3"/>
  <c r="C39" i="3"/>
  <c r="H29" i="3"/>
  <c r="X19" i="3"/>
  <c r="X33" i="3"/>
  <c r="X45" i="3"/>
  <c r="T41" i="3"/>
  <c r="U43" i="3"/>
  <c r="C21" i="3"/>
  <c r="O36" i="3"/>
  <c r="O50" i="3"/>
  <c r="O48" i="3"/>
  <c r="O27" i="3"/>
  <c r="O35" i="3"/>
  <c r="U26" i="1"/>
  <c r="H48" i="3"/>
  <c r="H23" i="3"/>
  <c r="H52" i="3"/>
  <c r="W44" i="3"/>
  <c r="W40" i="3"/>
  <c r="W26" i="3"/>
  <c r="H30" i="3"/>
  <c r="C32" i="3"/>
  <c r="H49" i="3"/>
  <c r="H28" i="3"/>
  <c r="F18" i="1"/>
  <c r="J22" i="1"/>
  <c r="O26" i="1"/>
  <c r="T29" i="3"/>
  <c r="T45" i="3"/>
  <c r="J38" i="3"/>
  <c r="J46" i="3"/>
  <c r="J43" i="3"/>
  <c r="T18" i="3"/>
  <c r="T23" i="3"/>
  <c r="T54" i="3"/>
  <c r="U38" i="3"/>
  <c r="U42" i="3"/>
  <c r="T30" i="3"/>
  <c r="T51" i="3"/>
  <c r="U39" i="3"/>
  <c r="U26" i="3"/>
  <c r="J27" i="1"/>
  <c r="F30" i="1"/>
  <c r="F20" i="1"/>
  <c r="J54" i="1"/>
  <c r="O33" i="1"/>
  <c r="B17" i="3"/>
  <c r="B31" i="3"/>
  <c r="W42" i="1"/>
  <c r="W17" i="3"/>
  <c r="W42" i="3"/>
  <c r="S21" i="3"/>
  <c r="S35" i="3"/>
  <c r="J35" i="3"/>
  <c r="J42" i="3"/>
  <c r="J37" i="3"/>
  <c r="J49" i="3"/>
  <c r="U31" i="3"/>
  <c r="U22" i="3"/>
  <c r="C34" i="3"/>
  <c r="H45" i="3"/>
  <c r="T46" i="3"/>
  <c r="T38" i="3"/>
  <c r="T48" i="3"/>
  <c r="U44" i="3"/>
  <c r="U34" i="3"/>
  <c r="E17" i="3"/>
  <c r="C49" i="3"/>
  <c r="C22" i="3"/>
  <c r="T31" i="3"/>
  <c r="T33" i="3"/>
  <c r="U17" i="3"/>
  <c r="U20" i="3"/>
  <c r="U37" i="3"/>
  <c r="H17" i="3"/>
  <c r="H43" i="3"/>
  <c r="H39" i="3"/>
  <c r="H50" i="3"/>
  <c r="B42" i="1"/>
  <c r="J45" i="1"/>
  <c r="F21" i="1"/>
  <c r="F32" i="1"/>
  <c r="J35" i="1"/>
  <c r="J21" i="1"/>
  <c r="O47" i="1"/>
  <c r="U53" i="3"/>
  <c r="U30" i="3"/>
  <c r="W47" i="1"/>
  <c r="J31" i="3"/>
  <c r="J21" i="3"/>
  <c r="J33" i="3"/>
  <c r="U51" i="3"/>
  <c r="U28" i="3"/>
  <c r="T25" i="3"/>
  <c r="T43" i="3"/>
  <c r="T16" i="3"/>
  <c r="T49" i="3"/>
  <c r="U48" i="3"/>
  <c r="U41" i="3"/>
  <c r="T44" i="3"/>
  <c r="T22" i="3"/>
  <c r="T32" i="3"/>
  <c r="U54" i="3"/>
  <c r="U29" i="3"/>
  <c r="F31" i="1"/>
  <c r="F27" i="1"/>
  <c r="F49" i="1"/>
  <c r="J26" i="1"/>
  <c r="F51" i="3"/>
  <c r="F21" i="3"/>
  <c r="F33" i="3"/>
  <c r="F45" i="3"/>
  <c r="F36" i="3"/>
  <c r="F52" i="3"/>
  <c r="F31" i="3"/>
  <c r="F38" i="3"/>
  <c r="F18" i="3"/>
  <c r="F35" i="3"/>
  <c r="F25" i="3"/>
  <c r="F41" i="3"/>
  <c r="F22" i="3"/>
  <c r="F20" i="3"/>
  <c r="F19" i="3"/>
  <c r="F46" i="3"/>
  <c r="F28" i="3"/>
  <c r="F26" i="3"/>
  <c r="F44" i="3"/>
  <c r="F42" i="3"/>
  <c r="F27" i="3"/>
  <c r="F23" i="3"/>
  <c r="F29" i="3"/>
  <c r="F49" i="3"/>
  <c r="F47" i="3"/>
  <c r="F39" i="3"/>
  <c r="F40" i="3"/>
  <c r="F53" i="3"/>
  <c r="F50" i="3"/>
  <c r="F37" i="3"/>
  <c r="F54" i="3"/>
  <c r="F30" i="3"/>
  <c r="F32" i="3"/>
  <c r="F17" i="3"/>
  <c r="F34" i="3"/>
  <c r="F48" i="3"/>
  <c r="F16" i="3"/>
  <c r="F43" i="3"/>
  <c r="J43" i="1"/>
  <c r="J18" i="1"/>
  <c r="J49" i="1"/>
  <c r="J53" i="1"/>
  <c r="J48" i="1"/>
  <c r="J46" i="1"/>
  <c r="J41" i="1"/>
  <c r="J39" i="1"/>
  <c r="J32" i="1"/>
  <c r="J51" i="1"/>
  <c r="J31" i="1"/>
  <c r="J50" i="1"/>
  <c r="J23" i="1"/>
  <c r="J30" i="1"/>
  <c r="J52" i="1"/>
  <c r="J44" i="1"/>
  <c r="J19" i="1"/>
  <c r="J25" i="1"/>
  <c r="J34" i="1"/>
  <c r="J29" i="1"/>
  <c r="W15" i="1"/>
  <c r="X15" i="1"/>
  <c r="X55" i="1" s="1"/>
  <c r="J15" i="1"/>
  <c r="B47" i="1"/>
  <c r="B44" i="3"/>
  <c r="B47" i="3"/>
  <c r="B41" i="3"/>
  <c r="B35" i="3"/>
  <c r="W23" i="3"/>
  <c r="W53" i="3"/>
  <c r="W38" i="3"/>
  <c r="S29" i="3"/>
  <c r="S25" i="3"/>
  <c r="S19" i="3"/>
  <c r="S44" i="3"/>
  <c r="H41" i="3"/>
  <c r="H16" i="3"/>
  <c r="H21" i="3"/>
  <c r="E46" i="3"/>
  <c r="E42" i="3"/>
  <c r="C30" i="3"/>
  <c r="C54" i="3"/>
  <c r="O21" i="3"/>
  <c r="O25" i="3"/>
  <c r="O22" i="3"/>
  <c r="O52" i="3"/>
  <c r="O44" i="3"/>
  <c r="O17" i="3"/>
  <c r="O54" i="3"/>
  <c r="O30" i="3"/>
  <c r="O47" i="3"/>
  <c r="C29" i="1"/>
  <c r="T26" i="3"/>
  <c r="T36" i="3"/>
  <c r="T34" i="3"/>
  <c r="U27" i="3"/>
  <c r="U21" i="3"/>
  <c r="U47" i="3"/>
  <c r="U18" i="3"/>
  <c r="H38" i="3"/>
  <c r="H32" i="3"/>
  <c r="H47" i="3"/>
  <c r="H51" i="3"/>
  <c r="H46" i="3"/>
  <c r="H54" i="3"/>
  <c r="H27" i="3"/>
  <c r="Q49" i="1"/>
  <c r="B31" i="1"/>
  <c r="J47" i="1"/>
  <c r="J20" i="1"/>
  <c r="J42" i="1"/>
  <c r="Y19" i="1"/>
  <c r="Y33" i="1"/>
  <c r="Y25" i="1"/>
  <c r="Y39" i="1"/>
  <c r="Y27" i="1"/>
  <c r="Y46" i="1"/>
  <c r="Y29" i="1"/>
  <c r="Y20" i="1"/>
  <c r="Y31" i="1"/>
  <c r="Y45" i="1"/>
  <c r="Y44" i="1"/>
  <c r="Y34" i="1"/>
  <c r="Y51" i="1"/>
  <c r="Y18" i="1"/>
  <c r="Y22" i="1"/>
  <c r="Y47" i="1"/>
  <c r="Y54" i="1"/>
  <c r="Y21" i="1"/>
  <c r="Y26" i="1"/>
  <c r="Y48" i="1"/>
  <c r="Y53" i="1"/>
  <c r="Y43" i="1"/>
  <c r="Y28" i="1"/>
  <c r="Y36" i="1"/>
  <c r="Y40" i="1"/>
  <c r="Y52" i="1"/>
  <c r="Y49" i="1"/>
  <c r="Y23" i="1"/>
  <c r="Y35" i="1"/>
  <c r="Y50" i="1"/>
  <c r="Y42" i="1"/>
  <c r="Y41" i="1"/>
  <c r="Y38" i="1"/>
  <c r="Y37" i="1"/>
  <c r="Y30" i="1"/>
  <c r="Y32" i="1"/>
  <c r="F22" i="1"/>
  <c r="F37" i="1"/>
  <c r="F53" i="1"/>
  <c r="F19" i="1"/>
  <c r="F26" i="1"/>
  <c r="F38" i="1"/>
  <c r="F25" i="1"/>
  <c r="F50" i="1"/>
  <c r="F35" i="1"/>
  <c r="F47" i="1"/>
  <c r="F41" i="1"/>
  <c r="F33" i="1"/>
  <c r="F29" i="1"/>
  <c r="F36" i="1"/>
  <c r="F39" i="1"/>
  <c r="F51" i="1"/>
  <c r="F44" i="1"/>
  <c r="F34" i="1"/>
  <c r="F52" i="1"/>
  <c r="F45" i="1"/>
  <c r="F28" i="1"/>
  <c r="F54" i="1"/>
  <c r="F46" i="1"/>
  <c r="F48" i="1"/>
  <c r="F42" i="1"/>
  <c r="O41" i="1"/>
  <c r="O32" i="1"/>
  <c r="O34" i="1"/>
  <c r="O27" i="1"/>
  <c r="O40" i="1"/>
  <c r="O51" i="1"/>
  <c r="O50" i="1"/>
  <c r="O28" i="1"/>
  <c r="O39" i="1"/>
  <c r="O37" i="1"/>
  <c r="O54" i="1"/>
  <c r="O43" i="1"/>
  <c r="O53" i="1"/>
  <c r="O48" i="1"/>
  <c r="O29" i="1"/>
  <c r="O45" i="1"/>
  <c r="O36" i="1"/>
  <c r="O42" i="1"/>
  <c r="O21" i="1"/>
  <c r="O44" i="1"/>
  <c r="O22" i="1"/>
  <c r="O18" i="1"/>
  <c r="O49" i="1"/>
  <c r="O23" i="1"/>
  <c r="O46" i="1"/>
  <c r="O20" i="1"/>
  <c r="O38" i="1"/>
  <c r="O35" i="1"/>
  <c r="O31" i="1"/>
  <c r="O19" i="1"/>
  <c r="O52" i="1"/>
  <c r="O25" i="1"/>
  <c r="K47" i="1"/>
  <c r="K20" i="1"/>
  <c r="K53" i="1"/>
  <c r="K23" i="1"/>
  <c r="K35" i="1"/>
  <c r="K32" i="1"/>
  <c r="K31" i="1"/>
  <c r="K39" i="1"/>
  <c r="K29" i="1"/>
  <c r="K18" i="1"/>
  <c r="K37" i="1"/>
  <c r="K43" i="1"/>
  <c r="K38" i="1"/>
  <c r="K28" i="1"/>
  <c r="K33" i="1"/>
  <c r="K44" i="1"/>
  <c r="K41" i="1"/>
  <c r="K19" i="1"/>
  <c r="K49" i="1"/>
  <c r="K42" i="1"/>
  <c r="K25" i="1"/>
  <c r="K34" i="1"/>
  <c r="K30" i="1"/>
  <c r="K54" i="1"/>
  <c r="K48" i="1"/>
  <c r="K50" i="1"/>
  <c r="K21" i="1"/>
  <c r="K27" i="1"/>
  <c r="K26" i="1"/>
  <c r="K45" i="1"/>
  <c r="K40" i="1"/>
  <c r="K52" i="1"/>
  <c r="K46" i="1"/>
  <c r="K36" i="1"/>
  <c r="K51" i="1"/>
  <c r="K22" i="1"/>
  <c r="Z42" i="1"/>
  <c r="B37" i="1"/>
  <c r="B20" i="1"/>
  <c r="B18" i="1"/>
  <c r="B34" i="1"/>
  <c r="B43" i="1"/>
  <c r="B30" i="1"/>
  <c r="B27" i="1"/>
  <c r="B29" i="1"/>
  <c r="B39" i="1"/>
  <c r="B46" i="1"/>
  <c r="B26" i="1"/>
  <c r="B23" i="1"/>
  <c r="B52" i="1"/>
  <c r="B44" i="1"/>
  <c r="B33" i="1"/>
  <c r="B28" i="1"/>
  <c r="B35" i="1"/>
  <c r="B54" i="1"/>
  <c r="B22" i="1"/>
  <c r="B38" i="1"/>
  <c r="B45" i="1"/>
  <c r="B32" i="1"/>
  <c r="B41" i="1"/>
  <c r="B53" i="1"/>
  <c r="B51" i="1"/>
  <c r="B21" i="1"/>
  <c r="B48" i="1"/>
  <c r="B36" i="1"/>
  <c r="B19" i="1"/>
  <c r="A56" i="3"/>
  <c r="R14" i="3"/>
  <c r="R56" i="3"/>
  <c r="B25" i="1"/>
  <c r="B18" i="3"/>
  <c r="B36" i="3"/>
  <c r="B27" i="3"/>
  <c r="B16" i="3"/>
  <c r="B53" i="3"/>
  <c r="W43" i="3"/>
  <c r="W21" i="3"/>
  <c r="W52" i="3"/>
  <c r="S43" i="3"/>
  <c r="S37" i="3"/>
  <c r="S33" i="3"/>
  <c r="S40" i="3"/>
  <c r="S17" i="3"/>
  <c r="E30" i="3"/>
  <c r="H26" i="3"/>
  <c r="H34" i="3"/>
  <c r="H31" i="3"/>
  <c r="E23" i="3"/>
  <c r="O33" i="3"/>
  <c r="O41" i="3"/>
  <c r="O38" i="3"/>
  <c r="O43" i="3"/>
  <c r="O37" i="3"/>
  <c r="O46" i="3"/>
  <c r="O53" i="3"/>
  <c r="O49" i="3"/>
  <c r="O18" i="3"/>
  <c r="H40" i="3"/>
  <c r="H36" i="3"/>
  <c r="H19" i="3"/>
  <c r="H53" i="3"/>
  <c r="H25" i="3"/>
  <c r="Z53" i="1"/>
  <c r="F55" i="1"/>
  <c r="F87" i="1" s="1"/>
  <c r="J28" i="1"/>
  <c r="J38" i="1"/>
  <c r="J33" i="1"/>
  <c r="J36" i="1"/>
  <c r="R55" i="3"/>
  <c r="R15" i="3"/>
  <c r="A55" i="3"/>
  <c r="H52" i="1"/>
  <c r="H23" i="1"/>
  <c r="H41" i="1"/>
  <c r="H31" i="1"/>
  <c r="H21" i="1"/>
  <c r="H42" i="1"/>
  <c r="H53" i="1"/>
  <c r="H36" i="1"/>
  <c r="H20" i="1"/>
  <c r="H51" i="1"/>
  <c r="H47" i="1"/>
  <c r="H19" i="1"/>
  <c r="H40" i="1"/>
  <c r="H25" i="1"/>
  <c r="H26" i="1"/>
  <c r="H50" i="1"/>
  <c r="H38" i="1"/>
  <c r="H35" i="1"/>
  <c r="H46" i="1"/>
  <c r="H34" i="1"/>
  <c r="H39" i="1"/>
  <c r="H49" i="1"/>
  <c r="H27" i="1"/>
  <c r="H22" i="1"/>
  <c r="H32" i="1"/>
  <c r="H43" i="1"/>
  <c r="H54" i="1"/>
  <c r="H48" i="1"/>
  <c r="H18" i="1"/>
  <c r="H30" i="1"/>
  <c r="H28" i="1"/>
  <c r="H45" i="1"/>
  <c r="H37" i="1"/>
  <c r="H29" i="1"/>
  <c r="H44" i="1"/>
  <c r="H33" i="1"/>
  <c r="B38" i="3"/>
  <c r="B49" i="3"/>
  <c r="B34" i="3"/>
  <c r="B48" i="3"/>
  <c r="B19" i="3"/>
  <c r="B52" i="3"/>
  <c r="B39" i="3"/>
  <c r="B40" i="3"/>
  <c r="B23" i="3"/>
  <c r="B30" i="3"/>
  <c r="B54" i="3"/>
  <c r="B37" i="3"/>
  <c r="B50" i="3"/>
  <c r="B20" i="3"/>
  <c r="B26" i="3"/>
  <c r="B43" i="3"/>
  <c r="B45" i="3"/>
  <c r="B33" i="3"/>
  <c r="S28" i="3"/>
  <c r="S38" i="3"/>
  <c r="S46" i="3"/>
  <c r="S52" i="3"/>
  <c r="S30" i="3"/>
  <c r="S42" i="3"/>
  <c r="S47" i="3"/>
  <c r="S16" i="3"/>
  <c r="S51" i="3"/>
  <c r="S32" i="3"/>
  <c r="S36" i="3"/>
  <c r="S45" i="3"/>
  <c r="S53" i="3"/>
  <c r="S48" i="3"/>
  <c r="S50" i="3"/>
  <c r="S41" i="3"/>
  <c r="S39" i="3"/>
  <c r="S49" i="3"/>
  <c r="C37" i="1"/>
  <c r="C47" i="1"/>
  <c r="T50" i="3"/>
  <c r="T35" i="3"/>
  <c r="T20" i="3"/>
  <c r="T52" i="3"/>
  <c r="T42" i="3"/>
  <c r="T47" i="3"/>
  <c r="T21" i="3"/>
  <c r="T27" i="3"/>
  <c r="T53" i="3"/>
  <c r="T17" i="3"/>
  <c r="T37" i="3"/>
  <c r="T39" i="3"/>
  <c r="U37" i="1"/>
  <c r="E42" i="1"/>
  <c r="J27" i="3"/>
  <c r="J45" i="3"/>
  <c r="J19" i="3"/>
  <c r="J53" i="3"/>
  <c r="J18" i="3"/>
  <c r="J54" i="3"/>
  <c r="J32" i="3"/>
  <c r="J23" i="3"/>
  <c r="J36" i="3"/>
  <c r="J22" i="3"/>
  <c r="J52" i="3"/>
  <c r="J26" i="3"/>
  <c r="C40" i="3"/>
  <c r="C20" i="3"/>
  <c r="C26" i="3"/>
  <c r="C23" i="3"/>
  <c r="C44" i="3"/>
  <c r="C53" i="3"/>
  <c r="C27" i="3"/>
  <c r="U49" i="3"/>
  <c r="U23" i="3"/>
  <c r="U40" i="3"/>
  <c r="U36" i="3"/>
  <c r="U16" i="3"/>
  <c r="U33" i="3"/>
  <c r="U35" i="3"/>
  <c r="U46" i="3"/>
  <c r="U52" i="3"/>
  <c r="U32" i="3"/>
  <c r="U25" i="3"/>
  <c r="E25" i="1"/>
  <c r="E47" i="1"/>
  <c r="E19" i="1"/>
  <c r="E33" i="1"/>
  <c r="E28" i="1"/>
  <c r="E39" i="1"/>
  <c r="E40" i="1"/>
  <c r="E34" i="1"/>
  <c r="E43" i="1"/>
  <c r="E51" i="1"/>
  <c r="E53" i="1"/>
  <c r="E46" i="1"/>
  <c r="E32" i="1"/>
  <c r="E21" i="1"/>
  <c r="E20" i="1"/>
  <c r="E31" i="1"/>
  <c r="E50" i="1"/>
  <c r="E36" i="1"/>
  <c r="E37" i="1"/>
  <c r="E35" i="1"/>
  <c r="E38" i="1"/>
  <c r="E52" i="1"/>
  <c r="E30" i="1"/>
  <c r="E22" i="1"/>
  <c r="E27" i="1"/>
  <c r="E18" i="1"/>
  <c r="E41" i="1"/>
  <c r="E54" i="1"/>
  <c r="E29" i="1"/>
  <c r="E26" i="1"/>
  <c r="E48" i="1"/>
  <c r="E23" i="1"/>
  <c r="E45" i="1"/>
  <c r="E49" i="1"/>
  <c r="E38" i="3"/>
  <c r="E22" i="3"/>
  <c r="E31" i="3"/>
  <c r="E36" i="3"/>
  <c r="E39" i="3"/>
  <c r="E27" i="3"/>
  <c r="E26" i="3"/>
  <c r="E20" i="3"/>
  <c r="E40" i="3"/>
  <c r="E47" i="3"/>
  <c r="E41" i="3"/>
  <c r="E54" i="3"/>
  <c r="E28" i="3"/>
  <c r="E37" i="3"/>
  <c r="E52" i="3"/>
  <c r="E21" i="3"/>
  <c r="E16" i="3"/>
  <c r="E33" i="3"/>
  <c r="E29" i="3"/>
  <c r="E51" i="3"/>
  <c r="E25" i="3"/>
  <c r="E49" i="3"/>
  <c r="E43" i="3"/>
  <c r="E45" i="3"/>
  <c r="E34" i="3"/>
  <c r="E19" i="3"/>
  <c r="E53" i="3"/>
  <c r="E32" i="3"/>
  <c r="I35" i="3"/>
  <c r="I21" i="3"/>
  <c r="I50" i="3"/>
  <c r="I43" i="3"/>
  <c r="I23" i="3"/>
  <c r="I32" i="3"/>
  <c r="I34" i="3"/>
  <c r="I17" i="3"/>
  <c r="I53" i="3"/>
  <c r="I40" i="3"/>
  <c r="I47" i="3"/>
  <c r="I31" i="3"/>
  <c r="I28" i="3"/>
  <c r="I39" i="3"/>
  <c r="I18" i="3"/>
  <c r="I42" i="3"/>
  <c r="I22" i="3"/>
  <c r="I30" i="3"/>
  <c r="I20" i="3"/>
  <c r="I36" i="3"/>
  <c r="I25" i="3"/>
  <c r="I45" i="3"/>
  <c r="I29" i="3"/>
  <c r="I41" i="3"/>
  <c r="I19" i="3"/>
  <c r="I27" i="3"/>
  <c r="I48" i="3"/>
  <c r="I46" i="3"/>
  <c r="I33" i="3"/>
  <c r="I54" i="3"/>
  <c r="I51" i="3"/>
  <c r="I49" i="3"/>
  <c r="I44" i="3"/>
  <c r="I37" i="3"/>
  <c r="I52" i="3"/>
  <c r="I26" i="3"/>
  <c r="I34" i="1"/>
  <c r="I42" i="1"/>
  <c r="I23" i="1"/>
  <c r="I19" i="1"/>
  <c r="I29" i="1"/>
  <c r="I48" i="1"/>
  <c r="I45" i="1"/>
  <c r="I21" i="1"/>
  <c r="I47" i="1"/>
  <c r="I26" i="1"/>
  <c r="I36" i="1"/>
  <c r="I32" i="1"/>
  <c r="I50" i="1"/>
  <c r="I22" i="1"/>
  <c r="I27" i="1"/>
  <c r="I43" i="1"/>
  <c r="I51" i="1"/>
  <c r="I53" i="1"/>
  <c r="I40" i="1"/>
  <c r="I20" i="1"/>
  <c r="I44" i="1"/>
  <c r="I35" i="1"/>
  <c r="I31" i="1"/>
  <c r="I28" i="1"/>
  <c r="I39" i="1"/>
  <c r="I46" i="1"/>
  <c r="I37" i="1"/>
  <c r="I49" i="1"/>
  <c r="I18" i="1"/>
  <c r="I33" i="1"/>
  <c r="I52" i="1"/>
  <c r="I54" i="1"/>
  <c r="I38" i="1"/>
  <c r="I30" i="1"/>
  <c r="I41" i="1"/>
  <c r="I25" i="1"/>
  <c r="M44" i="1"/>
  <c r="M27" i="1"/>
  <c r="M40" i="1"/>
  <c r="M19" i="1"/>
  <c r="M52" i="1"/>
  <c r="M32" i="1"/>
  <c r="M42" i="1"/>
  <c r="M48" i="1"/>
  <c r="M30" i="1"/>
  <c r="M43" i="1"/>
  <c r="M41" i="1"/>
  <c r="M22" i="1"/>
  <c r="M18" i="1"/>
  <c r="M25" i="1"/>
  <c r="M28" i="1"/>
  <c r="M33" i="1"/>
  <c r="M29" i="1"/>
  <c r="M26" i="1"/>
  <c r="M35" i="1"/>
  <c r="M34" i="1"/>
  <c r="M47" i="1"/>
  <c r="M54" i="1"/>
  <c r="M31" i="1"/>
  <c r="M49" i="1"/>
  <c r="M46" i="1"/>
  <c r="M38" i="1"/>
  <c r="M45" i="1"/>
  <c r="M23" i="1"/>
  <c r="M20" i="1"/>
  <c r="M51" i="1"/>
  <c r="M50" i="1"/>
  <c r="M53" i="1"/>
  <c r="M37" i="1"/>
  <c r="M21" i="1"/>
  <c r="M36" i="1"/>
  <c r="M39" i="1"/>
  <c r="Q45" i="1"/>
  <c r="Q36" i="1"/>
  <c r="Q46" i="1"/>
  <c r="Q20" i="1"/>
  <c r="Q47" i="1"/>
  <c r="Q32" i="1"/>
  <c r="Q43" i="1"/>
  <c r="Q28" i="1"/>
  <c r="Q37" i="1"/>
  <c r="Q23" i="1"/>
  <c r="Q29" i="1"/>
  <c r="Q40" i="1"/>
  <c r="Q18" i="1"/>
  <c r="Q50" i="1"/>
  <c r="Q48" i="1"/>
  <c r="Q33" i="1"/>
  <c r="Q26" i="1"/>
  <c r="Q38" i="1"/>
  <c r="Q54" i="1"/>
  <c r="Q41" i="1"/>
  <c r="Q30" i="1"/>
  <c r="Q35" i="1"/>
  <c r="Q31" i="1"/>
  <c r="Q51" i="1"/>
  <c r="Q21" i="1"/>
  <c r="Q52" i="1"/>
  <c r="Q25" i="1"/>
  <c r="Q34" i="1"/>
  <c r="Q42" i="1"/>
  <c r="Q22" i="1"/>
  <c r="Q44" i="1"/>
  <c r="Q27" i="1"/>
  <c r="Q19" i="1"/>
  <c r="Q53" i="1"/>
  <c r="V54" i="3"/>
  <c r="V44" i="3"/>
  <c r="V30" i="3"/>
  <c r="V37" i="3"/>
  <c r="V33" i="3"/>
  <c r="V36" i="3"/>
  <c r="V50" i="3"/>
  <c r="V16" i="3"/>
  <c r="V23" i="3"/>
  <c r="V25" i="3"/>
  <c r="V27" i="3"/>
  <c r="V22" i="3"/>
  <c r="V48" i="3"/>
  <c r="V35" i="3"/>
  <c r="V51" i="3"/>
  <c r="V18" i="3"/>
  <c r="V21" i="3"/>
  <c r="V42" i="3"/>
  <c r="V52" i="3"/>
  <c r="V34" i="3"/>
  <c r="V41" i="3"/>
  <c r="V43" i="3"/>
  <c r="V28" i="3"/>
  <c r="V39" i="3"/>
  <c r="V49" i="3"/>
  <c r="V32" i="3"/>
  <c r="V29" i="3"/>
  <c r="V20" i="3"/>
  <c r="V46" i="3"/>
  <c r="V31" i="3"/>
  <c r="V38" i="3"/>
  <c r="V17" i="3"/>
  <c r="V19" i="3"/>
  <c r="V26" i="3"/>
  <c r="V45" i="3"/>
  <c r="V47" i="3"/>
  <c r="V40" i="3"/>
  <c r="V53" i="3"/>
  <c r="V25" i="1"/>
  <c r="V38" i="1"/>
  <c r="V47" i="1"/>
  <c r="V87" i="1" s="1"/>
  <c r="V35" i="1"/>
  <c r="V40" i="1"/>
  <c r="V42" i="1"/>
  <c r="V27" i="1"/>
  <c r="V39" i="1"/>
  <c r="V45" i="1"/>
  <c r="V41" i="1"/>
  <c r="V31" i="1"/>
  <c r="V52" i="1"/>
  <c r="V48" i="1"/>
  <c r="V22" i="1"/>
  <c r="V51" i="1"/>
  <c r="V32" i="1"/>
  <c r="V19" i="1"/>
  <c r="V18" i="1"/>
  <c r="V43" i="1"/>
  <c r="V28" i="1"/>
  <c r="V54" i="1"/>
  <c r="V36" i="1"/>
  <c r="V37" i="1"/>
  <c r="V23" i="1"/>
  <c r="V44" i="1"/>
  <c r="V49" i="1"/>
  <c r="V20" i="1"/>
  <c r="V46" i="1"/>
  <c r="V26" i="1"/>
  <c r="V30" i="1"/>
  <c r="V50" i="1"/>
  <c r="V34" i="1"/>
  <c r="V21" i="1"/>
  <c r="V53" i="1"/>
  <c r="V29" i="1"/>
  <c r="V33" i="1"/>
  <c r="Z54" i="1"/>
  <c r="Z25" i="1"/>
  <c r="Z18" i="1"/>
  <c r="Z52" i="1"/>
  <c r="Z32" i="1"/>
  <c r="Z40" i="1"/>
  <c r="Z35" i="1"/>
  <c r="Z23" i="1"/>
  <c r="Z46" i="1"/>
  <c r="Z37" i="1"/>
  <c r="Z39" i="1"/>
  <c r="Z41" i="1"/>
  <c r="Z22" i="1"/>
  <c r="Z26" i="1"/>
  <c r="Z48" i="1"/>
  <c r="Z38" i="1"/>
  <c r="Z33" i="1"/>
  <c r="Z30" i="1"/>
  <c r="Z51" i="1"/>
  <c r="Z44" i="1"/>
  <c r="Z36" i="1"/>
  <c r="Z49" i="1"/>
  <c r="Z43" i="1"/>
  <c r="Z31" i="1"/>
  <c r="Z47" i="1"/>
  <c r="Z87" i="1" s="1"/>
  <c r="Z50" i="1"/>
  <c r="Z21" i="1"/>
  <c r="Z34" i="1"/>
  <c r="Z20" i="1"/>
  <c r="Z28" i="1"/>
  <c r="Z29" i="1"/>
  <c r="Z19" i="1"/>
  <c r="Z45" i="1"/>
  <c r="D42" i="1"/>
  <c r="D23" i="1"/>
  <c r="D40" i="1"/>
  <c r="D43" i="1"/>
  <c r="D27" i="1"/>
  <c r="D48" i="1"/>
  <c r="D36" i="1"/>
  <c r="D21" i="1"/>
  <c r="D31" i="1"/>
  <c r="D19" i="1"/>
  <c r="D28" i="1"/>
  <c r="D41" i="1"/>
  <c r="D51" i="1"/>
  <c r="D18" i="1"/>
  <c r="D54" i="1"/>
  <c r="D26" i="1"/>
  <c r="D29" i="1"/>
  <c r="D35" i="1"/>
  <c r="D33" i="1"/>
  <c r="D49" i="1"/>
  <c r="D39" i="1"/>
  <c r="D37" i="1"/>
  <c r="D38" i="1"/>
  <c r="D30" i="1"/>
  <c r="D32" i="1"/>
  <c r="D44" i="1"/>
  <c r="D47" i="1"/>
  <c r="D50" i="1"/>
  <c r="D46" i="1"/>
  <c r="D53" i="1"/>
  <c r="D20" i="1"/>
  <c r="D34" i="1"/>
  <c r="D22" i="1"/>
  <c r="D45" i="1"/>
  <c r="D25" i="1"/>
  <c r="D52" i="1"/>
  <c r="L25" i="1"/>
  <c r="L26" i="1"/>
  <c r="L39" i="1"/>
  <c r="L37" i="1"/>
  <c r="L50" i="1"/>
  <c r="L28" i="1"/>
  <c r="L21" i="1"/>
  <c r="L18" i="1"/>
  <c r="L31" i="1"/>
  <c r="L46" i="1"/>
  <c r="L45" i="1"/>
  <c r="L38" i="1"/>
  <c r="L43" i="1"/>
  <c r="L42" i="1"/>
  <c r="L35" i="1"/>
  <c r="L22" i="1"/>
  <c r="L49" i="1"/>
  <c r="L51" i="1"/>
  <c r="L27" i="1"/>
  <c r="L47" i="1"/>
  <c r="L41" i="1"/>
  <c r="L23" i="1"/>
  <c r="L40" i="1"/>
  <c r="L36" i="1"/>
  <c r="L32" i="1"/>
  <c r="L29" i="1"/>
  <c r="L48" i="1"/>
  <c r="L54" i="1"/>
  <c r="L53" i="1"/>
  <c r="L30" i="1"/>
  <c r="L44" i="1"/>
  <c r="L33" i="1"/>
  <c r="L19" i="1"/>
  <c r="L34" i="1"/>
  <c r="L52" i="1"/>
  <c r="L20" i="1"/>
  <c r="U25" i="1"/>
  <c r="U50" i="1"/>
  <c r="U31" i="1"/>
  <c r="U22" i="1"/>
  <c r="U48" i="1"/>
  <c r="U52" i="1"/>
  <c r="U28" i="1"/>
  <c r="U42" i="1"/>
  <c r="U19" i="1"/>
  <c r="U18" i="1"/>
  <c r="U45" i="1"/>
  <c r="U36" i="1"/>
  <c r="U43" i="1"/>
  <c r="U49" i="1"/>
  <c r="U53" i="1"/>
  <c r="U39" i="1"/>
  <c r="U30" i="1"/>
  <c r="U20" i="1"/>
  <c r="U51" i="1"/>
  <c r="U40" i="1"/>
  <c r="U44" i="1"/>
  <c r="U29" i="1"/>
  <c r="U35" i="1"/>
  <c r="U27" i="1"/>
  <c r="U47" i="1"/>
  <c r="U34" i="1"/>
  <c r="U23" i="1"/>
  <c r="U54" i="1"/>
  <c r="U46" i="1"/>
  <c r="U38" i="1"/>
  <c r="U21" i="1"/>
  <c r="U32" i="1"/>
  <c r="U41" i="1"/>
  <c r="X41" i="3"/>
  <c r="X47" i="3"/>
  <c r="X44" i="3"/>
  <c r="X29" i="3"/>
  <c r="X34" i="3"/>
  <c r="X16" i="3"/>
  <c r="X42" i="3"/>
  <c r="X43" i="3"/>
  <c r="X31" i="3"/>
  <c r="X35" i="3"/>
  <c r="X51" i="3"/>
  <c r="X17" i="3"/>
  <c r="X32" i="3"/>
  <c r="X28" i="3"/>
  <c r="X52" i="3"/>
  <c r="X20" i="3"/>
  <c r="X18" i="3"/>
  <c r="X37" i="3"/>
  <c r="X26" i="3"/>
  <c r="X27" i="3"/>
  <c r="X54" i="3"/>
  <c r="X39" i="1"/>
  <c r="X36" i="1"/>
  <c r="X38" i="1"/>
  <c r="X49" i="1"/>
  <c r="X42" i="1"/>
  <c r="X34" i="1"/>
  <c r="X50" i="1"/>
  <c r="X19" i="1"/>
  <c r="X29" i="1"/>
  <c r="X28" i="1"/>
  <c r="X54" i="1"/>
  <c r="X47" i="1"/>
  <c r="X87" i="1" s="1"/>
  <c r="X22" i="1"/>
  <c r="X37" i="1"/>
  <c r="X26" i="1"/>
  <c r="X25" i="1"/>
  <c r="X52" i="1"/>
  <c r="X35" i="1"/>
  <c r="X31" i="1"/>
  <c r="X21" i="1"/>
  <c r="X41" i="1"/>
  <c r="X23" i="1"/>
  <c r="X45" i="1"/>
  <c r="X89" i="1" s="1"/>
  <c r="X46" i="1"/>
  <c r="X18" i="1"/>
  <c r="X44" i="1"/>
  <c r="X33" i="1"/>
  <c r="X32" i="1"/>
  <c r="X40" i="1"/>
  <c r="X51" i="1"/>
  <c r="X53" i="1"/>
  <c r="X20" i="1"/>
  <c r="X27" i="1"/>
  <c r="X43" i="1"/>
  <c r="X30" i="1"/>
  <c r="X48" i="1"/>
  <c r="C36" i="3"/>
  <c r="C42" i="3"/>
  <c r="C51" i="3"/>
  <c r="C18" i="3"/>
  <c r="C31" i="3"/>
  <c r="C28" i="3"/>
  <c r="C47" i="3"/>
  <c r="C45" i="3"/>
  <c r="C25" i="3"/>
  <c r="C35" i="3"/>
  <c r="C50" i="3"/>
  <c r="C16" i="3"/>
  <c r="C17" i="3"/>
  <c r="C46" i="3"/>
  <c r="C33" i="3"/>
  <c r="C41" i="3"/>
  <c r="C43" i="3"/>
  <c r="C48" i="3"/>
  <c r="C21" i="1"/>
  <c r="C40" i="1"/>
  <c r="C31" i="1"/>
  <c r="C35" i="1"/>
  <c r="C19" i="1"/>
  <c r="C46" i="1"/>
  <c r="C48" i="1"/>
  <c r="C42" i="1"/>
  <c r="C52" i="1"/>
  <c r="C33" i="1"/>
  <c r="C50" i="1"/>
  <c r="C51" i="1"/>
  <c r="C32" i="1"/>
  <c r="C49" i="1"/>
  <c r="C45" i="1"/>
  <c r="C41" i="1"/>
  <c r="C20" i="1"/>
  <c r="C27" i="1"/>
  <c r="C25" i="1"/>
  <c r="C36" i="1"/>
  <c r="C34" i="1"/>
  <c r="C43" i="1"/>
  <c r="C26" i="1"/>
  <c r="C54" i="1"/>
  <c r="C39" i="1"/>
  <c r="C30" i="1"/>
  <c r="C44" i="1"/>
  <c r="C38" i="1"/>
  <c r="C23" i="1"/>
  <c r="C18" i="1"/>
  <c r="C28" i="1"/>
  <c r="C53" i="1"/>
  <c r="D25" i="3"/>
  <c r="D30" i="3"/>
  <c r="D28" i="3"/>
  <c r="D47" i="3"/>
  <c r="D17" i="3"/>
  <c r="D38" i="3"/>
  <c r="D27" i="3"/>
  <c r="D41" i="3"/>
  <c r="D18" i="3"/>
  <c r="D52" i="3"/>
  <c r="D53" i="3"/>
  <c r="D34" i="3"/>
  <c r="D40" i="3"/>
  <c r="D51" i="3"/>
  <c r="D44" i="3"/>
  <c r="D36" i="3"/>
  <c r="D42" i="3"/>
  <c r="D16" i="3"/>
  <c r="D49" i="3"/>
  <c r="D39" i="3"/>
  <c r="D22" i="3"/>
  <c r="D33" i="3"/>
  <c r="D48" i="3"/>
  <c r="D46" i="3"/>
  <c r="D37" i="3"/>
  <c r="D32" i="3"/>
  <c r="D20" i="3"/>
  <c r="D54" i="3"/>
  <c r="D45" i="3"/>
  <c r="D19" i="3"/>
  <c r="D35" i="3"/>
  <c r="D31" i="3"/>
  <c r="D29" i="3"/>
  <c r="D43" i="3"/>
  <c r="D21" i="3"/>
  <c r="D50" i="3"/>
  <c r="D23" i="3"/>
  <c r="D26" i="3"/>
  <c r="P50" i="3"/>
  <c r="P53" i="3"/>
  <c r="P46" i="3"/>
  <c r="P36" i="3"/>
  <c r="P26" i="3"/>
  <c r="P40" i="3"/>
  <c r="P17" i="3"/>
  <c r="P44" i="3"/>
  <c r="P25" i="3"/>
  <c r="P52" i="3"/>
  <c r="P38" i="3"/>
  <c r="P23" i="3"/>
  <c r="P29" i="3"/>
  <c r="P34" i="3"/>
  <c r="P31" i="3"/>
  <c r="P48" i="3"/>
  <c r="P41" i="3"/>
  <c r="P51" i="3"/>
  <c r="P32" i="3"/>
  <c r="P30" i="3"/>
  <c r="P19" i="3"/>
  <c r="P28" i="3"/>
  <c r="P33" i="3"/>
  <c r="P21" i="3"/>
  <c r="P49" i="3"/>
  <c r="P45" i="3"/>
  <c r="P16" i="3"/>
  <c r="P54" i="3"/>
  <c r="P42" i="3"/>
  <c r="P43" i="3"/>
  <c r="P37" i="3"/>
  <c r="P22" i="3"/>
  <c r="P47" i="3"/>
  <c r="P18" i="3"/>
  <c r="P27" i="3"/>
  <c r="P39" i="3"/>
  <c r="P20" i="3"/>
  <c r="P35" i="3"/>
  <c r="K43" i="3"/>
  <c r="K17" i="3"/>
  <c r="K21" i="3"/>
  <c r="K29" i="3"/>
  <c r="K18" i="3"/>
  <c r="K30" i="3"/>
  <c r="K45" i="3"/>
  <c r="K53" i="3"/>
  <c r="K39" i="3"/>
  <c r="K44" i="3"/>
  <c r="K42" i="3"/>
  <c r="K34" i="3"/>
  <c r="K37" i="3"/>
  <c r="K54" i="3"/>
  <c r="K32" i="3"/>
  <c r="K26" i="3"/>
  <c r="K38" i="3"/>
  <c r="K22" i="3"/>
  <c r="K35" i="3"/>
  <c r="K49" i="3"/>
  <c r="K52" i="3"/>
  <c r="K31" i="3"/>
  <c r="K19" i="3"/>
  <c r="K25" i="3"/>
  <c r="K51" i="3"/>
  <c r="K41" i="3"/>
  <c r="K33" i="3"/>
  <c r="K48" i="3"/>
  <c r="K50" i="3"/>
  <c r="K47" i="3"/>
  <c r="K36" i="3"/>
  <c r="K40" i="3"/>
  <c r="K46" i="3"/>
  <c r="K28" i="3"/>
  <c r="K23" i="3"/>
  <c r="K27" i="3"/>
  <c r="K16" i="3"/>
  <c r="K20" i="3"/>
  <c r="Q38" i="3"/>
  <c r="Q35" i="3"/>
  <c r="Q42" i="3"/>
  <c r="Q54" i="3"/>
  <c r="Q44" i="3"/>
  <c r="Q53" i="3"/>
  <c r="Q29" i="3"/>
  <c r="Q25" i="3"/>
  <c r="Q43" i="3"/>
  <c r="Q33" i="3"/>
  <c r="Q41" i="3"/>
  <c r="Q16" i="3"/>
  <c r="Q46" i="3"/>
  <c r="Q18" i="3"/>
  <c r="Q45" i="3"/>
  <c r="Q20" i="3"/>
  <c r="Q49" i="3"/>
  <c r="Q50" i="3"/>
  <c r="Q40" i="3"/>
  <c r="Q36" i="3"/>
  <c r="Q19" i="3"/>
  <c r="Q51" i="3"/>
  <c r="Q37" i="3"/>
  <c r="Q48" i="3"/>
  <c r="Q39" i="3"/>
  <c r="Q52" i="3"/>
  <c r="Q34" i="3"/>
  <c r="Q22" i="3"/>
  <c r="Q27" i="3"/>
  <c r="Q32" i="3"/>
  <c r="Q26" i="3"/>
  <c r="Q28" i="3"/>
  <c r="Q30" i="3"/>
  <c r="Q31" i="3"/>
  <c r="Q23" i="3"/>
  <c r="Q21" i="3"/>
  <c r="Q47" i="3"/>
  <c r="Q17" i="3"/>
  <c r="Z45" i="3"/>
  <c r="Z46" i="3"/>
  <c r="Z21" i="3"/>
  <c r="Z29" i="3"/>
  <c r="Z22" i="3"/>
  <c r="Z20" i="3"/>
  <c r="Z27" i="3"/>
  <c r="Z37" i="3"/>
  <c r="Z50" i="3"/>
  <c r="Z38" i="3"/>
  <c r="Z41" i="3"/>
  <c r="Z47" i="3"/>
  <c r="Z26" i="3"/>
  <c r="Z30" i="3"/>
  <c r="Z16" i="3"/>
  <c r="Z18" i="3"/>
  <c r="Z19" i="3"/>
  <c r="Z54" i="3"/>
  <c r="Z33" i="3"/>
  <c r="Z36" i="3"/>
  <c r="Z44" i="3"/>
  <c r="Z53" i="3"/>
  <c r="Z28" i="3"/>
  <c r="Z23" i="3"/>
  <c r="Z25" i="3"/>
  <c r="Z31" i="3"/>
  <c r="Z34" i="3"/>
  <c r="Z49" i="3"/>
  <c r="Z35" i="3"/>
  <c r="Z32" i="3"/>
  <c r="Z42" i="3"/>
  <c r="Z17" i="3"/>
  <c r="Z39" i="3"/>
  <c r="Z48" i="3"/>
  <c r="Z51" i="3"/>
  <c r="Z43" i="3"/>
  <c r="Z52" i="3"/>
  <c r="Z40" i="3"/>
  <c r="L32" i="3"/>
  <c r="L22" i="3"/>
  <c r="L17" i="3"/>
  <c r="L25" i="3"/>
  <c r="L34" i="3"/>
  <c r="L19" i="3"/>
  <c r="L26" i="3"/>
  <c r="L33" i="3"/>
  <c r="L31" i="3"/>
  <c r="L52" i="3"/>
  <c r="L46" i="3"/>
  <c r="L39" i="3"/>
  <c r="L37" i="3"/>
  <c r="L45" i="3"/>
  <c r="L16" i="3"/>
  <c r="L35" i="3"/>
  <c r="L47" i="3"/>
  <c r="L30" i="3"/>
  <c r="L36" i="3"/>
  <c r="L54" i="3"/>
  <c r="L49" i="3"/>
  <c r="L27" i="3"/>
  <c r="L53" i="3"/>
  <c r="L28" i="3"/>
  <c r="L23" i="3"/>
  <c r="L50" i="3"/>
  <c r="L51" i="3"/>
  <c r="L20" i="3"/>
  <c r="L40" i="3"/>
  <c r="L42" i="3"/>
  <c r="L44" i="3"/>
  <c r="L18" i="3"/>
  <c r="L29" i="3"/>
  <c r="L38" i="3"/>
  <c r="L48" i="3"/>
  <c r="L43" i="3"/>
  <c r="L41" i="3"/>
  <c r="L21" i="3"/>
  <c r="M46" i="3"/>
  <c r="M35" i="3"/>
  <c r="M17" i="3"/>
  <c r="M51" i="3"/>
  <c r="M32" i="3"/>
  <c r="M41" i="3"/>
  <c r="M16" i="3"/>
  <c r="M22" i="3"/>
  <c r="M38" i="3"/>
  <c r="M37" i="3"/>
  <c r="M54" i="3"/>
  <c r="M49" i="3"/>
  <c r="M48" i="3"/>
  <c r="M42" i="3"/>
  <c r="M52" i="3"/>
  <c r="M34" i="3"/>
  <c r="M30" i="3"/>
  <c r="M23" i="3"/>
  <c r="M40" i="3"/>
  <c r="M43" i="3"/>
  <c r="M25" i="3"/>
  <c r="M33" i="3"/>
  <c r="M39" i="3"/>
  <c r="M20" i="3"/>
  <c r="M47" i="3"/>
  <c r="M18" i="3"/>
  <c r="M21" i="3"/>
  <c r="M53" i="3"/>
  <c r="M27" i="3"/>
  <c r="M28" i="3"/>
  <c r="M26" i="3"/>
  <c r="M31" i="3"/>
  <c r="M45" i="3"/>
  <c r="M36" i="3"/>
  <c r="M44" i="3"/>
  <c r="M29" i="3"/>
  <c r="M19" i="3"/>
  <c r="M50" i="3"/>
  <c r="G19" i="3"/>
  <c r="G40" i="3"/>
  <c r="G48" i="3"/>
  <c r="G37" i="3"/>
  <c r="G33" i="3"/>
  <c r="G38" i="3"/>
  <c r="G23" i="3"/>
  <c r="G41" i="3"/>
  <c r="G46" i="3"/>
  <c r="G43" i="3"/>
  <c r="G45" i="3"/>
  <c r="G26" i="3"/>
  <c r="G49" i="3"/>
  <c r="G35" i="3"/>
  <c r="G32" i="3"/>
  <c r="G18" i="3"/>
  <c r="G31" i="3"/>
  <c r="G44" i="3"/>
  <c r="G54" i="3"/>
  <c r="G22" i="3"/>
  <c r="G17" i="3"/>
  <c r="G20" i="3"/>
  <c r="G47" i="3"/>
  <c r="G52" i="3"/>
  <c r="G34" i="3"/>
  <c r="G25" i="3"/>
  <c r="G42" i="3"/>
  <c r="G36" i="3"/>
  <c r="G39" i="3"/>
  <c r="G53" i="3"/>
  <c r="G30" i="3"/>
  <c r="G16" i="3"/>
  <c r="G51" i="3"/>
  <c r="G29" i="3"/>
  <c r="G27" i="3"/>
  <c r="G50" i="3"/>
  <c r="G21" i="3"/>
  <c r="G28" i="3"/>
  <c r="Y42" i="3"/>
  <c r="Y32" i="3"/>
  <c r="Y52" i="3"/>
  <c r="Y22" i="3"/>
  <c r="Y45" i="3"/>
  <c r="Y20" i="3"/>
  <c r="Y53" i="3"/>
  <c r="Y16" i="3"/>
  <c r="Y37" i="3"/>
  <c r="Y35" i="3"/>
  <c r="Y46" i="3"/>
  <c r="Y54" i="3"/>
  <c r="Y17" i="3"/>
  <c r="Y18" i="3"/>
  <c r="Y21" i="3"/>
  <c r="Y28" i="3"/>
  <c r="Y40" i="3"/>
  <c r="Y39" i="3"/>
  <c r="Y31" i="3"/>
  <c r="Y27" i="3"/>
  <c r="Y25" i="3"/>
  <c r="Y51" i="3"/>
  <c r="Y48" i="3"/>
  <c r="Y47" i="3"/>
  <c r="Y33" i="3"/>
  <c r="Y50" i="3"/>
  <c r="Y23" i="3"/>
  <c r="Y36" i="3"/>
  <c r="Y38" i="3"/>
  <c r="Y49" i="3"/>
  <c r="Y44" i="3"/>
  <c r="Y19" i="3"/>
  <c r="Y41" i="3"/>
  <c r="Y30" i="3"/>
  <c r="Y34" i="3"/>
  <c r="Y29" i="3"/>
  <c r="Y26" i="3"/>
  <c r="Y43" i="3"/>
  <c r="W45" i="3"/>
  <c r="W48" i="3"/>
  <c r="W49" i="3"/>
  <c r="W32" i="3"/>
  <c r="W29" i="3"/>
  <c r="W27" i="3"/>
  <c r="W51" i="3"/>
  <c r="W50" i="3"/>
  <c r="W34" i="3"/>
  <c r="W41" i="3"/>
  <c r="W47" i="3"/>
  <c r="W16" i="3"/>
  <c r="W54" i="3"/>
  <c r="W33" i="3"/>
  <c r="W30" i="3"/>
  <c r="W37" i="3"/>
  <c r="W35" i="3"/>
  <c r="W22" i="3"/>
  <c r="W19" i="3"/>
  <c r="W18" i="3"/>
  <c r="W25" i="3"/>
  <c r="W46" i="3"/>
  <c r="W31" i="3"/>
  <c r="W28" i="3"/>
  <c r="W53" i="1"/>
  <c r="W54" i="1"/>
  <c r="W36" i="1"/>
  <c r="W43" i="1"/>
  <c r="W41" i="1"/>
  <c r="W45" i="1"/>
  <c r="W46" i="1"/>
  <c r="W38" i="1"/>
  <c r="W34" i="1"/>
  <c r="W22" i="1"/>
  <c r="W19" i="1"/>
  <c r="W50" i="1"/>
  <c r="W31" i="1"/>
  <c r="W28" i="1"/>
  <c r="W40" i="1"/>
  <c r="W33" i="1"/>
  <c r="W44" i="1"/>
  <c r="W29" i="1"/>
  <c r="W26" i="1"/>
  <c r="W51" i="1"/>
  <c r="W23" i="1"/>
  <c r="W39" i="1"/>
  <c r="W37" i="1"/>
  <c r="W52" i="1"/>
  <c r="W32" i="1"/>
  <c r="W18" i="1"/>
  <c r="W20" i="1"/>
  <c r="W21" i="1"/>
  <c r="W35" i="1"/>
  <c r="W25" i="1"/>
  <c r="W48" i="1"/>
  <c r="W49" i="1"/>
  <c r="W27" i="1"/>
  <c r="N33" i="1"/>
  <c r="N22" i="1"/>
  <c r="N49" i="1"/>
  <c r="N23" i="1"/>
  <c r="N32" i="1"/>
  <c r="N34" i="1"/>
  <c r="N31" i="1"/>
  <c r="N18" i="1"/>
  <c r="N54" i="1"/>
  <c r="N41" i="1"/>
  <c r="N30" i="1"/>
  <c r="N53" i="1"/>
  <c r="N28" i="1"/>
  <c r="N19" i="1"/>
  <c r="N47" i="1"/>
  <c r="N52" i="1"/>
  <c r="N35" i="1"/>
  <c r="N38" i="1"/>
  <c r="N37" i="1"/>
  <c r="N42" i="1"/>
  <c r="N21" i="1"/>
  <c r="N44" i="1"/>
  <c r="N36" i="1"/>
  <c r="N29" i="1"/>
  <c r="N20" i="1"/>
  <c r="N51" i="1"/>
  <c r="N25" i="1"/>
  <c r="N27" i="1"/>
  <c r="N39" i="1"/>
  <c r="N40" i="1"/>
  <c r="N50" i="1"/>
  <c r="N45" i="1"/>
  <c r="N26" i="1"/>
  <c r="N48" i="1"/>
  <c r="N43" i="1"/>
  <c r="N46" i="1"/>
  <c r="N44" i="3"/>
  <c r="N27" i="3"/>
  <c r="N52" i="3"/>
  <c r="N25" i="3"/>
  <c r="N36" i="3"/>
  <c r="N40" i="3"/>
  <c r="N23" i="3"/>
  <c r="N54" i="3"/>
  <c r="N18" i="3"/>
  <c r="N39" i="3"/>
  <c r="N19" i="3"/>
  <c r="N53" i="3"/>
  <c r="N30" i="3"/>
  <c r="N43" i="3"/>
  <c r="N17" i="3"/>
  <c r="N38" i="3"/>
  <c r="N45" i="3"/>
  <c r="N47" i="3"/>
  <c r="N42" i="3"/>
  <c r="N51" i="3"/>
  <c r="N20" i="3"/>
  <c r="N28" i="3"/>
  <c r="N33" i="3"/>
  <c r="N49" i="3"/>
  <c r="N34" i="3"/>
  <c r="N31" i="3"/>
  <c r="N35" i="3"/>
  <c r="N16" i="3"/>
  <c r="N48" i="3"/>
  <c r="N50" i="3"/>
  <c r="N22" i="3"/>
  <c r="N37" i="3"/>
  <c r="N46" i="3"/>
  <c r="N41" i="3"/>
  <c r="N26" i="3"/>
  <c r="N29" i="3"/>
  <c r="N32" i="3"/>
  <c r="N21" i="3"/>
  <c r="J17" i="3"/>
  <c r="J44" i="3"/>
  <c r="J47" i="3"/>
  <c r="J20" i="3"/>
  <c r="J28" i="3"/>
  <c r="J34" i="3"/>
  <c r="J40" i="3"/>
  <c r="J48" i="3"/>
  <c r="J30" i="3"/>
  <c r="J29" i="3"/>
  <c r="J51" i="3"/>
  <c r="J16" i="3"/>
  <c r="S54" i="1"/>
  <c r="S47" i="1"/>
  <c r="S51" i="1"/>
  <c r="S19" i="1"/>
  <c r="S27" i="1"/>
  <c r="S39" i="1"/>
  <c r="S20" i="1"/>
  <c r="S21" i="1"/>
  <c r="S29" i="1"/>
  <c r="S37" i="1"/>
  <c r="S45" i="1"/>
  <c r="S53" i="1"/>
  <c r="S32" i="1"/>
  <c r="S40" i="1"/>
  <c r="S48" i="1"/>
  <c r="S22" i="1"/>
  <c r="S30" i="1"/>
  <c r="S38" i="1"/>
  <c r="S46" i="1"/>
  <c r="S23" i="1"/>
  <c r="S31" i="1"/>
  <c r="S35" i="1"/>
  <c r="S43" i="1"/>
  <c r="S52" i="1"/>
  <c r="S25" i="1"/>
  <c r="S33" i="1"/>
  <c r="S41" i="1"/>
  <c r="S49" i="1"/>
  <c r="S28" i="1"/>
  <c r="S36" i="1"/>
  <c r="S44" i="1"/>
  <c r="S18" i="1"/>
  <c r="S26" i="1"/>
  <c r="S34" i="1"/>
  <c r="S42" i="1"/>
  <c r="S50" i="1"/>
  <c r="P15" i="1" l="1"/>
  <c r="P15" i="3" s="1"/>
  <c r="P55" i="3" s="1"/>
  <c r="L55" i="1"/>
  <c r="L87" i="1" s="1"/>
  <c r="Y55" i="1"/>
  <c r="Y87" i="1" s="1"/>
  <c r="W55" i="1"/>
  <c r="W87" i="1" s="1"/>
  <c r="W15" i="3"/>
  <c r="W55" i="3" s="1"/>
  <c r="J15" i="3"/>
  <c r="J55" i="3" s="1"/>
  <c r="J55" i="1"/>
  <c r="J87" i="1" s="1"/>
  <c r="N15" i="1"/>
  <c r="P55" i="1" l="1"/>
  <c r="P87" i="1" s="1"/>
  <c r="N55" i="1"/>
  <c r="N87" i="1" s="1"/>
  <c r="N15" i="3"/>
  <c r="N55" i="3" s="1"/>
</calcChain>
</file>

<file path=xl/sharedStrings.xml><?xml version="1.0" encoding="utf-8"?>
<sst xmlns="http://schemas.openxmlformats.org/spreadsheetml/2006/main" count="133" uniqueCount="79">
  <si>
    <t>Højde [mm]</t>
  </si>
  <si>
    <t>Længde [mm]</t>
  </si>
  <si>
    <t>n</t>
  </si>
  <si>
    <t>KG/m</t>
  </si>
  <si>
    <t>L/m</t>
  </si>
  <si>
    <t>Saltgade 11</t>
  </si>
  <si>
    <t>DK-6760 Ribe</t>
  </si>
  <si>
    <t>www.rio.dk</t>
  </si>
  <si>
    <t>www.hudevad.dk</t>
  </si>
  <si>
    <r>
      <t xml:space="preserve">W/m </t>
    </r>
    <r>
      <rPr>
        <b/>
        <sz val="8"/>
        <color indexed="9"/>
        <rFont val="Calibri"/>
        <family val="2"/>
      </rPr>
      <t>(75/65-20)</t>
    </r>
  </si>
  <si>
    <t>language</t>
  </si>
  <si>
    <t>Dansk</t>
  </si>
  <si>
    <t>Norsk</t>
  </si>
  <si>
    <t>Language:</t>
  </si>
  <si>
    <t>∆T</t>
  </si>
  <si>
    <t>/</t>
  </si>
  <si>
    <t>-</t>
  </si>
  <si>
    <r>
      <t xml:space="preserve">W/m </t>
    </r>
    <r>
      <rPr>
        <b/>
        <sz val="8"/>
        <rFont val="Calibri"/>
        <family val="2"/>
      </rPr>
      <t>(75/65-20)</t>
    </r>
  </si>
  <si>
    <r>
      <t>T</t>
    </r>
    <r>
      <rPr>
        <b/>
        <vertAlign val="subscript"/>
        <sz val="14"/>
        <color indexed="8"/>
        <rFont val="Calibri"/>
        <family val="2"/>
      </rPr>
      <t>f</t>
    </r>
  </si>
  <si>
    <r>
      <t>T</t>
    </r>
    <r>
      <rPr>
        <b/>
        <vertAlign val="subscript"/>
        <sz val="14"/>
        <color indexed="8"/>
        <rFont val="Calibri"/>
        <family val="2"/>
      </rPr>
      <t>r</t>
    </r>
  </si>
  <si>
    <r>
      <t>T</t>
    </r>
    <r>
      <rPr>
        <b/>
        <vertAlign val="subscript"/>
        <sz val="14"/>
        <color indexed="8"/>
        <rFont val="Calibri"/>
        <family val="2"/>
      </rPr>
      <t>i</t>
    </r>
  </si>
  <si>
    <r>
      <t>dT</t>
    </r>
    <r>
      <rPr>
        <b/>
        <vertAlign val="subscript"/>
        <sz val="14"/>
        <color indexed="8"/>
        <rFont val="Calibri"/>
        <family val="2"/>
      </rPr>
      <t>ln</t>
    </r>
  </si>
  <si>
    <t>www.hudevad.com</t>
  </si>
  <si>
    <t>Plomb'Art</t>
  </si>
  <si>
    <t>Kim Staeger-Holst</t>
  </si>
  <si>
    <t>Deutsch</t>
  </si>
  <si>
    <t>English</t>
  </si>
  <si>
    <t>François</t>
  </si>
  <si>
    <t>Svenska</t>
  </si>
  <si>
    <t>Tel.: +45 7542 0255</t>
  </si>
  <si>
    <t xml:space="preserve"> Tel.: +44 (0) 2476 88 1200</t>
  </si>
  <si>
    <t>Tel.: +33 180 815310</t>
  </si>
  <si>
    <t>Produkt type</t>
  </si>
  <si>
    <t>Indtast temperatursæt</t>
  </si>
  <si>
    <t>Enter temperature set</t>
  </si>
  <si>
    <t>Temperatursatz eingeben</t>
  </si>
  <si>
    <t>Fremløbstemperatur</t>
  </si>
  <si>
    <t>Flow temperature</t>
  </si>
  <si>
    <t>Vorlauftemperatur</t>
  </si>
  <si>
    <t>Returtemperatur</t>
  </si>
  <si>
    <t>Return temperature</t>
  </si>
  <si>
    <t>Rücklauftemperatur</t>
  </si>
  <si>
    <t>Rumtemperatur</t>
  </si>
  <si>
    <t>Room temperature</t>
  </si>
  <si>
    <t>Raumtemperatur</t>
  </si>
  <si>
    <t>Reduktionsfaktor * [%]</t>
  </si>
  <si>
    <t>Reduction factor * [%]</t>
  </si>
  <si>
    <t>Reduceringsfaktor * [%]</t>
  </si>
  <si>
    <t>Height [mm]</t>
  </si>
  <si>
    <t>Bauhöhe [mm]</t>
  </si>
  <si>
    <t>Length [mm]</t>
  </si>
  <si>
    <t>Baulänge [mm]</t>
  </si>
  <si>
    <t>Temperatursæt</t>
  </si>
  <si>
    <t>Temperature set</t>
  </si>
  <si>
    <t>Temperatursatz</t>
  </si>
  <si>
    <t>*Reduceringsfaktor anvendes ved reduktion af varmeydelsen, f.eks. hvor radiatorer skal monteres i grav eller under loft</t>
  </si>
  <si>
    <t>*The reduction factor is used for heat output reduction, e.g. when radiators are to be installed in trenches or under ceilings</t>
  </si>
  <si>
    <t>*Der Reduktionsfaktor wird für die Reduzierung der Wärmeleistung verwendet, z.B. wenn Heizkörper in Gräben oder unter Decken zu montieren sind</t>
  </si>
  <si>
    <t>ALT MED GULT SKAL UDFYLDES!!!</t>
  </si>
  <si>
    <t>TILLÆG</t>
  </si>
  <si>
    <t>Stamdata</t>
  </si>
  <si>
    <t>Revised:</t>
  </si>
  <si>
    <t>Enkelt</t>
  </si>
  <si>
    <t>Dobbelt</t>
  </si>
  <si>
    <t>Einlagig</t>
  </si>
  <si>
    <t>Single</t>
  </si>
  <si>
    <t>Doppellagig</t>
  </si>
  <si>
    <t>Double</t>
  </si>
  <si>
    <t>P5</t>
  </si>
  <si>
    <t>P5 / P5K + P5-D / P5K-D</t>
  </si>
  <si>
    <t>P5K</t>
  </si>
  <si>
    <t>P5-D</t>
  </si>
  <si>
    <t>P5K-D</t>
  </si>
  <si>
    <t>Type</t>
  </si>
  <si>
    <t>Typ</t>
  </si>
  <si>
    <t>Hudevad A/S</t>
  </si>
  <si>
    <t>Record Hall Business Ctr, Rm 215 - 16-16A Baldwin Gardens</t>
  </si>
  <si>
    <t>Hatton Garden, London EC1N 7RJ</t>
  </si>
  <si>
    <t>Hudevad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</si>
</sst>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\ \W"/>
    <numFmt numFmtId="167" formatCode="0\˚\C"/>
    <numFmt numFmtId="168" formatCode="0\ &quot;l/h&quot;"/>
    <numFmt numFmtId="169" formatCode="dd/mm/yyyy;@"/>
  </numFmts>
  <fonts count="28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9"/>
      <name val="Verdana"/>
      <family val="2"/>
    </font>
    <font>
      <b/>
      <sz val="8"/>
      <name val="Calibri"/>
      <family val="2"/>
    </font>
    <font>
      <b/>
      <vertAlign val="subscript"/>
      <sz val="14"/>
      <color indexed="8"/>
      <name val="Calibri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A73"/>
        <bgColor indexed="64"/>
      </patternFill>
    </fill>
    <fill>
      <patternFill patternType="solid">
        <fgColor rgb="FFFF00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ck">
        <color theme="0"/>
      </right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thick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thick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6">
    <xf numFmtId="0" fontId="0" fillId="0" borderId="0"/>
    <xf numFmtId="0" fontId="6" fillId="0" borderId="0" applyNumberFormat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7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hidden="1"/>
    </xf>
    <xf numFmtId="49" fontId="13" fillId="2" borderId="0" xfId="0" applyNumberFormat="1" applyFont="1" applyFill="1" applyAlignment="1" applyProtection="1">
      <alignment horizontal="center" vertical="center"/>
      <protection hidden="1"/>
    </xf>
    <xf numFmtId="0" fontId="14" fillId="2" borderId="0" xfId="3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0" fontId="14" fillId="2" borderId="0" xfId="3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3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3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165" fontId="2" fillId="4" borderId="18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0" fontId="17" fillId="4" borderId="64" xfId="0" applyFont="1" applyFill="1" applyBorder="1" applyAlignment="1">
      <alignment horizontal="center" vertical="center"/>
    </xf>
    <xf numFmtId="165" fontId="2" fillId="4" borderId="21" xfId="0" applyNumberFormat="1" applyFon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left" vertical="center"/>
      <protection hidden="1"/>
    </xf>
    <xf numFmtId="0" fontId="18" fillId="2" borderId="29" xfId="0" applyFont="1" applyFill="1" applyBorder="1" applyAlignment="1" applyProtection="1">
      <alignment horizontal="center" vertical="center"/>
      <protection hidden="1"/>
    </xf>
    <xf numFmtId="0" fontId="19" fillId="2" borderId="3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vertical="top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left" vertical="center"/>
      <protection hidden="1"/>
    </xf>
    <xf numFmtId="0" fontId="10" fillId="3" borderId="15" xfId="0" applyFont="1" applyFill="1" applyBorder="1" applyAlignment="1" applyProtection="1">
      <alignment horizontal="left" vertical="center"/>
      <protection hidden="1"/>
    </xf>
    <xf numFmtId="9" fontId="10" fillId="3" borderId="1" xfId="5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16" fillId="2" borderId="3" xfId="0" applyFont="1" applyFill="1" applyBorder="1" applyAlignment="1" applyProtection="1">
      <alignment vertical="top"/>
      <protection hidden="1"/>
    </xf>
    <xf numFmtId="0" fontId="16" fillId="2" borderId="8" xfId="0" applyFont="1" applyFill="1" applyBorder="1" applyAlignment="1" applyProtection="1">
      <alignment vertical="top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20" fillId="0" borderId="10" xfId="0" applyFont="1" applyBorder="1"/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1" fontId="8" fillId="5" borderId="18" xfId="0" applyNumberFormat="1" applyFont="1" applyFill="1" applyBorder="1" applyAlignment="1" applyProtection="1">
      <alignment horizontal="center" vertical="center"/>
      <protection hidden="1"/>
    </xf>
    <xf numFmtId="1" fontId="8" fillId="5" borderId="26" xfId="0" applyNumberFormat="1" applyFont="1" applyFill="1" applyBorder="1" applyAlignment="1" applyProtection="1">
      <alignment horizontal="center" vertical="center"/>
      <protection hidden="1"/>
    </xf>
    <xf numFmtId="1" fontId="8" fillId="5" borderId="27" xfId="0" applyNumberFormat="1" applyFont="1" applyFill="1" applyBorder="1" applyAlignment="1" applyProtection="1">
      <alignment horizontal="center" vertical="center"/>
      <protection hidden="1"/>
    </xf>
    <xf numFmtId="0" fontId="8" fillId="5" borderId="31" xfId="0" applyFont="1" applyFill="1" applyBorder="1" applyAlignment="1" applyProtection="1">
      <alignment horizontal="center" vertical="center"/>
      <protection hidden="1"/>
    </xf>
    <xf numFmtId="0" fontId="8" fillId="5" borderId="32" xfId="0" applyFont="1" applyFill="1" applyBorder="1" applyAlignment="1" applyProtection="1">
      <alignment horizontal="center" vertical="center"/>
      <protection hidden="1"/>
    </xf>
    <xf numFmtId="0" fontId="8" fillId="5" borderId="33" xfId="0" applyFont="1" applyFill="1" applyBorder="1" applyAlignment="1" applyProtection="1">
      <alignment horizontal="center" vertical="center"/>
      <protection hidden="1"/>
    </xf>
    <xf numFmtId="0" fontId="22" fillId="3" borderId="65" xfId="0" applyFont="1" applyFill="1" applyBorder="1" applyAlignment="1" applyProtection="1">
      <alignment vertical="center"/>
      <protection hidden="1"/>
    </xf>
    <xf numFmtId="0" fontId="22" fillId="3" borderId="66" xfId="0" applyFont="1" applyFill="1" applyBorder="1" applyAlignment="1" applyProtection="1">
      <alignment vertical="center"/>
      <protection hidden="1"/>
    </xf>
    <xf numFmtId="9" fontId="10" fillId="5" borderId="1" xfId="5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36" xfId="0" applyNumberForma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8" fillId="5" borderId="36" xfId="0" applyNumberFormat="1" applyFont="1" applyFill="1" applyBorder="1" applyAlignment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166" fontId="0" fillId="2" borderId="15" xfId="0" applyNumberFormat="1" applyFill="1" applyBorder="1" applyAlignment="1">
      <alignment horizontal="center" vertical="center"/>
    </xf>
    <xf numFmtId="166" fontId="8" fillId="5" borderId="15" xfId="0" applyNumberFormat="1" applyFont="1" applyFill="1" applyBorder="1" applyAlignment="1">
      <alignment horizontal="center" vertical="center"/>
    </xf>
    <xf numFmtId="166" fontId="0" fillId="2" borderId="37" xfId="0" applyNumberFormat="1" applyFill="1" applyBorder="1" applyAlignment="1">
      <alignment horizontal="center" vertical="center"/>
    </xf>
    <xf numFmtId="166" fontId="8" fillId="5" borderId="37" xfId="0" applyNumberFormat="1" applyFont="1" applyFill="1" applyBorder="1" applyAlignment="1">
      <alignment horizontal="center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vertical="center" wrapText="1"/>
    </xf>
    <xf numFmtId="0" fontId="8" fillId="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165" fontId="2" fillId="6" borderId="18" xfId="0" applyNumberFormat="1" applyFont="1" applyFill="1" applyBorder="1" applyAlignment="1">
      <alignment horizontal="center" vertical="center"/>
    </xf>
    <xf numFmtId="165" fontId="2" fillId="6" borderId="21" xfId="0" applyNumberFormat="1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9" xfId="0" applyFont="1" applyFill="1" applyBorder="1" applyAlignment="1" applyProtection="1">
      <alignment horizontal="center" vertical="center"/>
      <protection hidden="1"/>
    </xf>
    <xf numFmtId="0" fontId="10" fillId="3" borderId="70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>
      <alignment horizontal="center" vertical="center"/>
    </xf>
    <xf numFmtId="0" fontId="10" fillId="3" borderId="71" xfId="0" applyFont="1" applyFill="1" applyBorder="1" applyAlignment="1" applyProtection="1">
      <alignment horizontal="center" vertical="center"/>
      <protection hidden="1"/>
    </xf>
    <xf numFmtId="0" fontId="10" fillId="3" borderId="69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68" fontId="0" fillId="2" borderId="37" xfId="0" applyNumberForma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0" fillId="2" borderId="36" xfId="0" applyNumberFormat="1" applyFill="1" applyBorder="1" applyAlignment="1">
      <alignment horizontal="center" vertical="center"/>
    </xf>
    <xf numFmtId="168" fontId="0" fillId="2" borderId="15" xfId="0" applyNumberFormat="1" applyFill="1" applyBorder="1" applyAlignment="1">
      <alignment horizontal="center" vertical="center"/>
    </xf>
    <xf numFmtId="168" fontId="8" fillId="5" borderId="37" xfId="0" applyNumberFormat="1" applyFont="1" applyFill="1" applyBorder="1" applyAlignment="1">
      <alignment horizontal="center" vertical="center"/>
    </xf>
    <xf numFmtId="168" fontId="8" fillId="5" borderId="1" xfId="0" applyNumberFormat="1" applyFont="1" applyFill="1" applyBorder="1" applyAlignment="1">
      <alignment horizontal="center" vertical="center"/>
    </xf>
    <xf numFmtId="168" fontId="8" fillId="5" borderId="36" xfId="0" applyNumberFormat="1" applyFont="1" applyFill="1" applyBorder="1" applyAlignment="1">
      <alignment horizontal="center" vertical="center"/>
    </xf>
    <xf numFmtId="168" fontId="8" fillId="5" borderId="15" xfId="0" applyNumberFormat="1" applyFont="1" applyFill="1" applyBorder="1" applyAlignment="1">
      <alignment horizontal="center" vertical="center"/>
    </xf>
    <xf numFmtId="9" fontId="17" fillId="6" borderId="63" xfId="0" applyNumberFormat="1" applyFont="1" applyFill="1" applyBorder="1" applyAlignment="1">
      <alignment horizontal="center" vertical="center"/>
    </xf>
    <xf numFmtId="9" fontId="23" fillId="6" borderId="18" xfId="0" applyNumberFormat="1" applyFont="1" applyFill="1" applyBorder="1" applyAlignment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top"/>
      <protection hidden="1"/>
    </xf>
    <xf numFmtId="169" fontId="16" fillId="2" borderId="41" xfId="0" applyNumberFormat="1" applyFont="1" applyFill="1" applyBorder="1" applyAlignment="1">
      <alignment horizontal="center" vertical="top"/>
    </xf>
    <xf numFmtId="0" fontId="10" fillId="3" borderId="73" xfId="0" applyFont="1" applyFill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/>
      <protection hidden="1"/>
    </xf>
    <xf numFmtId="0" fontId="10" fillId="3" borderId="75" xfId="0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/>
      <protection hidden="1"/>
    </xf>
    <xf numFmtId="0" fontId="10" fillId="5" borderId="42" xfId="0" applyFont="1" applyFill="1" applyBorder="1" applyAlignment="1">
      <alignment horizontal="center" vertical="center"/>
    </xf>
    <xf numFmtId="166" fontId="8" fillId="5" borderId="43" xfId="0" applyNumberFormat="1" applyFont="1" applyFill="1" applyBorder="1" applyAlignment="1">
      <alignment horizontal="center" vertical="center"/>
    </xf>
    <xf numFmtId="166" fontId="8" fillId="5" borderId="44" xfId="0" applyNumberFormat="1" applyFont="1" applyFill="1" applyBorder="1" applyAlignment="1">
      <alignment horizontal="center" vertical="center"/>
    </xf>
    <xf numFmtId="166" fontId="8" fillId="5" borderId="42" xfId="0" applyNumberFormat="1" applyFont="1" applyFill="1" applyBorder="1" applyAlignment="1">
      <alignment horizontal="center" vertical="center"/>
    </xf>
    <xf numFmtId="166" fontId="8" fillId="5" borderId="45" xfId="0" applyNumberFormat="1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166" fontId="0" fillId="2" borderId="47" xfId="0" applyNumberFormat="1" applyFill="1" applyBorder="1" applyAlignment="1">
      <alignment horizontal="center" vertical="center"/>
    </xf>
    <xf numFmtId="166" fontId="0" fillId="2" borderId="48" xfId="0" applyNumberFormat="1" applyFill="1" applyBorder="1" applyAlignment="1">
      <alignment horizontal="center" vertical="center"/>
    </xf>
    <xf numFmtId="166" fontId="0" fillId="2" borderId="46" xfId="0" applyNumberFormat="1" applyFill="1" applyBorder="1" applyAlignment="1">
      <alignment horizontal="center" vertical="center"/>
    </xf>
    <xf numFmtId="166" fontId="0" fillId="2" borderId="49" xfId="0" applyNumberForma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166" fontId="8" fillId="5" borderId="50" xfId="0" applyNumberFormat="1" applyFont="1" applyFill="1" applyBorder="1" applyAlignment="1">
      <alignment horizontal="center" vertical="center"/>
    </xf>
    <xf numFmtId="166" fontId="8" fillId="5" borderId="21" xfId="0" applyNumberFormat="1" applyFont="1" applyFill="1" applyBorder="1" applyAlignment="1">
      <alignment horizontal="center" vertical="center"/>
    </xf>
    <xf numFmtId="166" fontId="8" fillId="5" borderId="22" xfId="0" applyNumberFormat="1" applyFont="1" applyFill="1" applyBorder="1" applyAlignment="1">
      <alignment horizontal="center" vertical="center"/>
    </xf>
    <xf numFmtId="166" fontId="8" fillId="5" borderId="9" xfId="0" applyNumberFormat="1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166" fontId="0" fillId="2" borderId="43" xfId="0" applyNumberFormat="1" applyFill="1" applyBorder="1" applyAlignment="1">
      <alignment horizontal="center" vertical="center"/>
    </xf>
    <xf numFmtId="166" fontId="0" fillId="2" borderId="44" xfId="0" applyNumberFormat="1" applyFill="1" applyBorder="1" applyAlignment="1">
      <alignment horizontal="center" vertical="center"/>
    </xf>
    <xf numFmtId="166" fontId="0" fillId="2" borderId="42" xfId="0" applyNumberFormat="1" applyFill="1" applyBorder="1" applyAlignment="1">
      <alignment horizontal="center" vertical="center"/>
    </xf>
    <xf numFmtId="166" fontId="0" fillId="2" borderId="45" xfId="0" applyNumberForma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166" fontId="8" fillId="5" borderId="51" xfId="0" applyNumberFormat="1" applyFont="1" applyFill="1" applyBorder="1" applyAlignment="1">
      <alignment horizontal="center" vertical="center"/>
    </xf>
    <xf numFmtId="166" fontId="8" fillId="5" borderId="16" xfId="0" applyNumberFormat="1" applyFont="1" applyFill="1" applyBorder="1" applyAlignment="1">
      <alignment horizontal="center" vertical="center"/>
    </xf>
    <xf numFmtId="166" fontId="8" fillId="5" borderId="17" xfId="0" applyNumberFormat="1" applyFont="1" applyFill="1" applyBorder="1" applyAlignment="1">
      <alignment horizontal="center" vertical="center"/>
    </xf>
    <xf numFmtId="166" fontId="8" fillId="5" borderId="6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0" fillId="3" borderId="78" xfId="0" applyFont="1" applyFill="1" applyBorder="1" applyAlignment="1" applyProtection="1">
      <alignment horizontal="center" vertical="center"/>
      <protection hidden="1"/>
    </xf>
    <xf numFmtId="0" fontId="10" fillId="3" borderId="79" xfId="0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hidden="1"/>
    </xf>
    <xf numFmtId="166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166" fontId="0" fillId="2" borderId="7" xfId="0" applyNumberForma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3" borderId="80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4" borderId="2" xfId="0" applyFont="1" applyFill="1" applyBorder="1" applyAlignment="1">
      <alignment vertical="center"/>
    </xf>
    <xf numFmtId="0" fontId="24" fillId="4" borderId="0" xfId="0" applyFont="1" applyFill="1" applyAlignment="1">
      <alignment vertical="center"/>
    </xf>
    <xf numFmtId="0" fontId="24" fillId="4" borderId="3" xfId="0" applyFont="1" applyFill="1" applyBorder="1" applyAlignment="1">
      <alignment vertical="center"/>
    </xf>
    <xf numFmtId="0" fontId="24" fillId="4" borderId="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4" fillId="4" borderId="7" xfId="0" applyFont="1" applyFill="1" applyBorder="1" applyAlignment="1">
      <alignment vertical="center"/>
    </xf>
    <xf numFmtId="0" fontId="24" fillId="4" borderId="9" xfId="0" applyFont="1" applyFill="1" applyBorder="1" applyAlignment="1">
      <alignment vertical="center"/>
    </xf>
    <xf numFmtId="168" fontId="0" fillId="2" borderId="28" xfId="0" applyNumberFormat="1" applyFill="1" applyBorder="1" applyAlignment="1">
      <alignment horizontal="center" vertical="center"/>
    </xf>
    <xf numFmtId="168" fontId="8" fillId="5" borderId="28" xfId="0" applyNumberFormat="1" applyFont="1" applyFill="1" applyBorder="1" applyAlignment="1">
      <alignment horizontal="center" vertical="center"/>
    </xf>
    <xf numFmtId="168" fontId="8" fillId="5" borderId="43" xfId="0" applyNumberFormat="1" applyFont="1" applyFill="1" applyBorder="1" applyAlignment="1">
      <alignment horizontal="center" vertical="center"/>
    </xf>
    <xf numFmtId="168" fontId="8" fillId="5" borderId="44" xfId="0" applyNumberFormat="1" applyFont="1" applyFill="1" applyBorder="1" applyAlignment="1">
      <alignment horizontal="center" vertical="center"/>
    </xf>
    <xf numFmtId="168" fontId="8" fillId="5" borderId="42" xfId="0" applyNumberFormat="1" applyFont="1" applyFill="1" applyBorder="1" applyAlignment="1">
      <alignment horizontal="center" vertical="center"/>
    </xf>
    <xf numFmtId="168" fontId="8" fillId="5" borderId="45" xfId="0" applyNumberFormat="1" applyFont="1" applyFill="1" applyBorder="1" applyAlignment="1">
      <alignment horizontal="center" vertical="center"/>
    </xf>
    <xf numFmtId="168" fontId="8" fillId="5" borderId="52" xfId="0" applyNumberFormat="1" applyFont="1" applyFill="1" applyBorder="1" applyAlignment="1">
      <alignment horizontal="center" vertical="center"/>
    </xf>
    <xf numFmtId="168" fontId="0" fillId="2" borderId="47" xfId="0" applyNumberFormat="1" applyFill="1" applyBorder="1" applyAlignment="1">
      <alignment horizontal="center" vertical="center"/>
    </xf>
    <xf numFmtId="168" fontId="0" fillId="2" borderId="48" xfId="0" applyNumberFormat="1" applyFill="1" applyBorder="1" applyAlignment="1">
      <alignment horizontal="center" vertical="center"/>
    </xf>
    <xf numFmtId="168" fontId="0" fillId="2" borderId="46" xfId="0" applyNumberFormat="1" applyFill="1" applyBorder="1" applyAlignment="1">
      <alignment horizontal="center" vertical="center"/>
    </xf>
    <xf numFmtId="168" fontId="0" fillId="2" borderId="49" xfId="0" applyNumberFormat="1" applyFill="1" applyBorder="1" applyAlignment="1">
      <alignment horizontal="center" vertical="center"/>
    </xf>
    <xf numFmtId="168" fontId="0" fillId="2" borderId="53" xfId="0" applyNumberFormat="1" applyFill="1" applyBorder="1" applyAlignment="1">
      <alignment horizontal="center" vertical="center"/>
    </xf>
    <xf numFmtId="168" fontId="0" fillId="2" borderId="43" xfId="0" applyNumberFormat="1" applyFill="1" applyBorder="1" applyAlignment="1">
      <alignment horizontal="center" vertical="center"/>
    </xf>
    <xf numFmtId="168" fontId="0" fillId="2" borderId="44" xfId="0" applyNumberFormat="1" applyFill="1" applyBorder="1" applyAlignment="1">
      <alignment horizontal="center" vertical="center"/>
    </xf>
    <xf numFmtId="168" fontId="0" fillId="2" borderId="42" xfId="0" applyNumberFormat="1" applyFill="1" applyBorder="1" applyAlignment="1">
      <alignment horizontal="center" vertical="center"/>
    </xf>
    <xf numFmtId="168" fontId="0" fillId="2" borderId="45" xfId="0" applyNumberFormat="1" applyFill="1" applyBorder="1" applyAlignment="1">
      <alignment horizontal="center" vertical="center"/>
    </xf>
    <xf numFmtId="168" fontId="0" fillId="2" borderId="52" xfId="0" applyNumberFormat="1" applyFill="1" applyBorder="1" applyAlignment="1">
      <alignment horizontal="center" vertical="center"/>
    </xf>
    <xf numFmtId="168" fontId="8" fillId="5" borderId="50" xfId="0" applyNumberFormat="1" applyFont="1" applyFill="1" applyBorder="1" applyAlignment="1">
      <alignment horizontal="center" vertical="center"/>
    </xf>
    <xf numFmtId="168" fontId="8" fillId="5" borderId="21" xfId="0" applyNumberFormat="1" applyFont="1" applyFill="1" applyBorder="1" applyAlignment="1">
      <alignment horizontal="center" vertical="center"/>
    </xf>
    <xf numFmtId="168" fontId="8" fillId="5" borderId="22" xfId="0" applyNumberFormat="1" applyFont="1" applyFill="1" applyBorder="1" applyAlignment="1">
      <alignment horizontal="center" vertical="center"/>
    </xf>
    <xf numFmtId="168" fontId="8" fillId="5" borderId="9" xfId="0" applyNumberFormat="1" applyFont="1" applyFill="1" applyBorder="1" applyAlignment="1">
      <alignment horizontal="center" vertical="center"/>
    </xf>
    <xf numFmtId="168" fontId="8" fillId="5" borderId="3" xfId="0" applyNumberFormat="1" applyFont="1" applyFill="1" applyBorder="1" applyAlignment="1">
      <alignment horizontal="center" vertical="center"/>
    </xf>
    <xf numFmtId="168" fontId="8" fillId="5" borderId="51" xfId="0" applyNumberFormat="1" applyFont="1" applyFill="1" applyBorder="1" applyAlignment="1">
      <alignment horizontal="center" vertical="center"/>
    </xf>
    <xf numFmtId="168" fontId="8" fillId="5" borderId="16" xfId="0" applyNumberFormat="1" applyFont="1" applyFill="1" applyBorder="1" applyAlignment="1">
      <alignment horizontal="center" vertical="center"/>
    </xf>
    <xf numFmtId="168" fontId="8" fillId="5" borderId="17" xfId="0" applyNumberFormat="1" applyFont="1" applyFill="1" applyBorder="1" applyAlignment="1">
      <alignment horizontal="center" vertical="center"/>
    </xf>
    <xf numFmtId="168" fontId="8" fillId="5" borderId="6" xfId="0" applyNumberFormat="1" applyFont="1" applyFill="1" applyBorder="1" applyAlignment="1">
      <alignment horizontal="center" vertical="center"/>
    </xf>
    <xf numFmtId="168" fontId="8" fillId="5" borderId="4" xfId="0" applyNumberFormat="1" applyFont="1" applyFill="1" applyBorder="1" applyAlignment="1">
      <alignment horizontal="center" vertical="center"/>
    </xf>
    <xf numFmtId="0" fontId="20" fillId="0" borderId="60" xfId="0" applyFont="1" applyBorder="1"/>
    <xf numFmtId="0" fontId="10" fillId="3" borderId="65" xfId="0" applyFont="1" applyFill="1" applyBorder="1" applyAlignment="1" applyProtection="1">
      <alignment horizontal="center" vertical="center"/>
      <protection hidden="1"/>
    </xf>
    <xf numFmtId="0" fontId="10" fillId="3" borderId="66" xfId="0" applyFont="1" applyFill="1" applyBorder="1" applyAlignment="1" applyProtection="1">
      <alignment horizontal="center" vertical="center"/>
      <protection hidden="1"/>
    </xf>
    <xf numFmtId="0" fontId="10" fillId="3" borderId="81" xfId="0" applyFont="1" applyFill="1" applyBorder="1" applyAlignment="1" applyProtection="1">
      <alignment horizontal="center" vertical="center"/>
      <protection hidden="1"/>
    </xf>
    <xf numFmtId="0" fontId="10" fillId="3" borderId="82" xfId="0" applyFont="1" applyFill="1" applyBorder="1" applyAlignment="1" applyProtection="1">
      <alignment horizontal="center" vertical="center"/>
      <protection hidden="1"/>
    </xf>
    <xf numFmtId="0" fontId="10" fillId="3" borderId="96" xfId="0" applyFont="1" applyFill="1" applyBorder="1" applyAlignment="1" applyProtection="1">
      <alignment horizontal="center" vertical="center"/>
      <protection hidden="1"/>
    </xf>
    <xf numFmtId="167" fontId="26" fillId="2" borderId="4" xfId="0" applyNumberFormat="1" applyFont="1" applyFill="1" applyBorder="1" applyAlignment="1" applyProtection="1">
      <alignment horizontal="center" vertical="center"/>
      <protection hidden="1"/>
    </xf>
    <xf numFmtId="167" fontId="26" fillId="2" borderId="3" xfId="0" applyNumberFormat="1" applyFont="1" applyFill="1" applyBorder="1" applyAlignment="1" applyProtection="1">
      <alignment horizontal="center" vertical="center"/>
      <protection hidden="1"/>
    </xf>
    <xf numFmtId="0" fontId="21" fillId="2" borderId="4" xfId="0" applyFont="1" applyFill="1" applyBorder="1" applyAlignment="1" applyProtection="1">
      <alignment horizontal="center" vertical="center"/>
      <protection hidden="1"/>
    </xf>
    <xf numFmtId="0" fontId="21" fillId="2" borderId="5" xfId="0" applyFont="1" applyFill="1" applyBorder="1" applyAlignment="1" applyProtection="1">
      <alignment horizontal="center" vertical="center"/>
      <protection hidden="1"/>
    </xf>
    <xf numFmtId="0" fontId="21" fillId="2" borderId="6" xfId="0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1" fillId="2" borderId="7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21" fillId="2" borderId="8" xfId="0" applyFont="1" applyFill="1" applyBorder="1" applyAlignment="1" applyProtection="1">
      <alignment horizontal="center" vertical="center"/>
      <protection hidden="1"/>
    </xf>
    <xf numFmtId="0" fontId="21" fillId="2" borderId="9" xfId="0" applyFont="1" applyFill="1" applyBorder="1" applyAlignment="1" applyProtection="1">
      <alignment horizontal="center" vertical="center"/>
      <protection hidden="1"/>
    </xf>
    <xf numFmtId="0" fontId="10" fillId="3" borderId="89" xfId="0" applyFont="1" applyFill="1" applyBorder="1" applyAlignment="1" applyProtection="1">
      <alignment horizontal="center" vertical="center"/>
      <protection hidden="1"/>
    </xf>
    <xf numFmtId="0" fontId="10" fillId="3" borderId="90" xfId="0" applyFont="1" applyFill="1" applyBorder="1" applyAlignment="1" applyProtection="1">
      <alignment horizontal="center" vertical="center"/>
      <protection hidden="1"/>
    </xf>
    <xf numFmtId="0" fontId="10" fillId="3" borderId="87" xfId="0" applyFont="1" applyFill="1" applyBorder="1" applyAlignment="1">
      <alignment horizontal="center" vertical="center"/>
    </xf>
    <xf numFmtId="0" fontId="10" fillId="3" borderId="88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87" xfId="0" applyFont="1" applyFill="1" applyBorder="1" applyAlignment="1" applyProtection="1">
      <alignment horizontal="center" vertical="center"/>
      <protection hidden="1"/>
    </xf>
    <xf numFmtId="0" fontId="10" fillId="3" borderId="88" xfId="0" applyFont="1" applyFill="1" applyBorder="1" applyAlignment="1" applyProtection="1">
      <alignment horizontal="center" vertical="center"/>
      <protection hidden="1"/>
    </xf>
    <xf numFmtId="0" fontId="10" fillId="3" borderId="91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0" fontId="19" fillId="2" borderId="12" xfId="0" applyFont="1" applyFill="1" applyBorder="1" applyAlignment="1" applyProtection="1">
      <alignment horizontal="center" vertical="center"/>
      <protection hidden="1"/>
    </xf>
    <xf numFmtId="0" fontId="19" fillId="2" borderId="56" xfId="0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center" vertical="center"/>
      <protection hidden="1"/>
    </xf>
    <xf numFmtId="0" fontId="15" fillId="3" borderId="72" xfId="0" applyFont="1" applyFill="1" applyBorder="1" applyAlignment="1" applyProtection="1">
      <alignment horizontal="center" vertical="center"/>
      <protection hidden="1"/>
    </xf>
    <xf numFmtId="0" fontId="15" fillId="3" borderId="93" xfId="0" applyFont="1" applyFill="1" applyBorder="1" applyAlignment="1" applyProtection="1">
      <alignment horizontal="center" vertical="center"/>
      <protection hidden="1"/>
    </xf>
    <xf numFmtId="0" fontId="15" fillId="3" borderId="9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5" fillId="2" borderId="38" xfId="0" applyFont="1" applyFill="1" applyBorder="1" applyAlignment="1" applyProtection="1">
      <alignment horizontal="center" vertical="center"/>
      <protection hidden="1"/>
    </xf>
    <xf numFmtId="0" fontId="25" fillId="2" borderId="39" xfId="0" applyFont="1" applyFill="1" applyBorder="1" applyAlignment="1" applyProtection="1">
      <alignment horizontal="center" vertical="center"/>
      <protection hidden="1"/>
    </xf>
    <xf numFmtId="0" fontId="25" fillId="2" borderId="57" xfId="0" applyFont="1" applyFill="1" applyBorder="1" applyAlignment="1" applyProtection="1">
      <alignment horizontal="center" vertical="center"/>
      <protection hidden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0" fillId="3" borderId="83" xfId="0" applyFont="1" applyFill="1" applyBorder="1" applyAlignment="1" applyProtection="1">
      <alignment horizontal="center" vertical="center"/>
      <protection hidden="1"/>
    </xf>
    <xf numFmtId="0" fontId="10" fillId="3" borderId="84" xfId="0" applyFont="1" applyFill="1" applyBorder="1" applyAlignment="1" applyProtection="1">
      <alignment horizontal="center" vertical="center"/>
      <protection hidden="1"/>
    </xf>
    <xf numFmtId="0" fontId="10" fillId="3" borderId="85" xfId="0" applyFont="1" applyFill="1" applyBorder="1" applyAlignment="1" applyProtection="1">
      <alignment horizontal="center" vertical="center"/>
      <protection hidden="1"/>
    </xf>
    <xf numFmtId="0" fontId="25" fillId="2" borderId="40" xfId="0" applyFont="1" applyFill="1" applyBorder="1" applyAlignment="1" applyProtection="1">
      <alignment horizontal="center" vertical="center"/>
      <protection hidden="1"/>
    </xf>
    <xf numFmtId="0" fontId="25" fillId="2" borderId="58" xfId="0" applyFont="1" applyFill="1" applyBorder="1" applyAlignment="1" applyProtection="1">
      <alignment horizontal="center" vertical="center"/>
      <protection hidden="1"/>
    </xf>
    <xf numFmtId="0" fontId="19" fillId="2" borderId="59" xfId="0" applyFont="1" applyFill="1" applyBorder="1" applyAlignment="1" applyProtection="1">
      <alignment horizontal="center" vertical="center"/>
      <protection hidden="1"/>
    </xf>
    <xf numFmtId="167" fontId="15" fillId="5" borderId="28" xfId="0" applyNumberFormat="1" applyFont="1" applyFill="1" applyBorder="1" applyAlignment="1" applyProtection="1">
      <alignment horizontal="center" vertical="center"/>
      <protection locked="0"/>
    </xf>
    <xf numFmtId="167" fontId="15" fillId="5" borderId="14" xfId="0" applyNumberFormat="1" applyFont="1" applyFill="1" applyBorder="1" applyAlignment="1" applyProtection="1">
      <alignment horizontal="center" vertical="center"/>
      <protection locked="0"/>
    </xf>
    <xf numFmtId="167" fontId="15" fillId="5" borderId="15" xfId="0" applyNumberFormat="1" applyFont="1" applyFill="1" applyBorder="1" applyAlignment="1" applyProtection="1">
      <alignment horizontal="center" vertical="center"/>
      <protection locked="0"/>
    </xf>
    <xf numFmtId="167" fontId="15" fillId="5" borderId="41" xfId="0" applyNumberFormat="1" applyFont="1" applyFill="1" applyBorder="1" applyAlignment="1" applyProtection="1">
      <alignment horizontal="center" vertical="center"/>
      <protection locked="0"/>
    </xf>
    <xf numFmtId="167" fontId="15" fillId="5" borderId="54" xfId="0" applyNumberFormat="1" applyFont="1" applyFill="1" applyBorder="1" applyAlignment="1" applyProtection="1">
      <alignment horizontal="center" vertical="center"/>
      <protection locked="0"/>
    </xf>
    <xf numFmtId="167" fontId="15" fillId="5" borderId="55" xfId="0" applyNumberFormat="1" applyFont="1" applyFill="1" applyBorder="1" applyAlignment="1" applyProtection="1">
      <alignment horizontal="center" vertical="center"/>
      <protection locked="0"/>
    </xf>
    <xf numFmtId="0" fontId="10" fillId="3" borderId="8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3" borderId="92" xfId="0" applyFont="1" applyFill="1" applyBorder="1" applyAlignment="1" applyProtection="1">
      <alignment horizontal="center" vertical="center"/>
      <protection hidden="1"/>
    </xf>
    <xf numFmtId="0" fontId="10" fillId="3" borderId="93" xfId="0" applyFont="1" applyFill="1" applyBorder="1" applyAlignment="1" applyProtection="1">
      <alignment horizontal="center" vertical="center"/>
      <protection hidden="1"/>
    </xf>
    <xf numFmtId="0" fontId="10" fillId="3" borderId="95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3" borderId="94" xfId="0" applyFont="1" applyFill="1" applyBorder="1" applyAlignment="1" applyProtection="1">
      <alignment horizontal="center" vertical="center"/>
      <protection hidden="1"/>
    </xf>
    <xf numFmtId="169" fontId="16" fillId="2" borderId="54" xfId="0" applyNumberFormat="1" applyFont="1" applyFill="1" applyBorder="1" applyAlignment="1" applyProtection="1">
      <alignment horizontal="center" vertical="top"/>
      <protection hidden="1"/>
    </xf>
    <xf numFmtId="169" fontId="16" fillId="2" borderId="55" xfId="0" applyNumberFormat="1" applyFont="1" applyFill="1" applyBorder="1" applyAlignment="1" applyProtection="1">
      <alignment horizontal="center" vertical="top"/>
      <protection hidden="1"/>
    </xf>
    <xf numFmtId="0" fontId="10" fillId="2" borderId="0" xfId="0" applyFont="1" applyFill="1" applyAlignment="1">
      <alignment horizontal="center" vertical="center"/>
    </xf>
    <xf numFmtId="167" fontId="15" fillId="3" borderId="28" xfId="0" applyNumberFormat="1" applyFont="1" applyFill="1" applyBorder="1" applyAlignment="1" applyProtection="1">
      <alignment horizontal="center" vertical="center"/>
      <protection hidden="1"/>
    </xf>
    <xf numFmtId="167" fontId="15" fillId="3" borderId="14" xfId="0" applyNumberFormat="1" applyFont="1" applyFill="1" applyBorder="1" applyAlignment="1" applyProtection="1">
      <alignment horizontal="center" vertical="center"/>
      <protection hidden="1"/>
    </xf>
    <xf numFmtId="167" fontId="15" fillId="3" borderId="15" xfId="0" applyNumberFormat="1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 vertical="center"/>
      <protection hidden="1"/>
    </xf>
    <xf numFmtId="0" fontId="15" fillId="3" borderId="5" xfId="0" applyFont="1" applyFill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horizontal="center"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5" fillId="3" borderId="8" xfId="0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horizontal="center" vertical="center"/>
      <protection hidden="1"/>
    </xf>
    <xf numFmtId="167" fontId="15" fillId="3" borderId="41" xfId="0" applyNumberFormat="1" applyFont="1" applyFill="1" applyBorder="1" applyAlignment="1" applyProtection="1">
      <alignment horizontal="center" vertical="center"/>
      <protection hidden="1"/>
    </xf>
    <xf numFmtId="167" fontId="15" fillId="3" borderId="54" xfId="0" applyNumberFormat="1" applyFont="1" applyFill="1" applyBorder="1" applyAlignment="1" applyProtection="1">
      <alignment horizontal="center" vertical="center"/>
      <protection hidden="1"/>
    </xf>
    <xf numFmtId="167" fontId="15" fillId="3" borderId="55" xfId="0" applyNumberFormat="1" applyFont="1" applyFill="1" applyBorder="1" applyAlignment="1" applyProtection="1">
      <alignment horizontal="center" vertical="center"/>
      <protection hidden="1"/>
    </xf>
    <xf numFmtId="0" fontId="10" fillId="3" borderId="97" xfId="0" applyFont="1" applyFill="1" applyBorder="1" applyAlignment="1" applyProtection="1">
      <alignment horizontal="center" vertical="center"/>
      <protection hidden="1"/>
    </xf>
  </cellXfs>
  <cellStyles count="6">
    <cellStyle name="F6" xfId="1" xr:uid="{00000000-0005-0000-0000-000000000000}"/>
    <cellStyle name="F6 - Type1" xfId="2" xr:uid="{00000000-0005-0000-0000-000001000000}"/>
    <cellStyle name="Link" xfId="3" builtinId="8"/>
    <cellStyle name="Normal" xfId="0" builtinId="0"/>
    <cellStyle name="Normal 2" xfId="4" xr:uid="{00000000-0005-0000-0000-000004000000}"/>
    <cellStyle name="Procent" xfId="5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AL$17" fmlaRange="$AL$19:$AL$2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142875</xdr:colOff>
      <xdr:row>62</xdr:row>
      <xdr:rowOff>47625</xdr:rowOff>
    </xdr:from>
    <xdr:to>
      <xdr:col>32</xdr:col>
      <xdr:colOff>323850</xdr:colOff>
      <xdr:row>64</xdr:row>
      <xdr:rowOff>142875</xdr:rowOff>
    </xdr:to>
    <xdr:pic>
      <xdr:nvPicPr>
        <xdr:cNvPr id="5316" name="Billede 15" descr="Download Euronorm EN 442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1500" b="31000"/>
        <a:stretch>
          <a:fillRect/>
        </a:stretch>
      </xdr:blipFill>
      <xdr:spPr bwMode="auto">
        <a:xfrm>
          <a:off x="17649825" y="12620625"/>
          <a:ext cx="12858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381000</xdr:colOff>
      <xdr:row>62</xdr:row>
      <xdr:rowOff>57150</xdr:rowOff>
    </xdr:from>
    <xdr:to>
      <xdr:col>33</xdr:col>
      <xdr:colOff>485775</xdr:colOff>
      <xdr:row>64</xdr:row>
      <xdr:rowOff>142875</xdr:rowOff>
    </xdr:to>
    <xdr:pic>
      <xdr:nvPicPr>
        <xdr:cNvPr id="5317" name="Billede 16" descr="http://www.certification-experts.com/wp-content/uploads/2012/10/CE-logo1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18992850" y="12630150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133350</xdr:colOff>
      <xdr:row>6</xdr:row>
      <xdr:rowOff>153471</xdr:rowOff>
    </xdr:from>
    <xdr:ext cx="828674" cy="264560"/>
    <xdr:sp macro="[0]!Udskriv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29475" y="1448871"/>
          <a:ext cx="828674" cy="264560"/>
        </a:xfrm>
        <a:prstGeom prst="rect">
          <a:avLst/>
        </a:prstGeom>
        <a:solidFill>
          <a:srgbClr val="005A73"/>
        </a:solidFill>
        <a:ln>
          <a:solidFill>
            <a:schemeClr val="tx1"/>
          </a:solidFill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dkEdge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AutoFit/>
        </a:bodyPr>
        <a:lstStyle/>
        <a:p>
          <a:pPr algn="l"/>
          <a:r>
            <a:rPr lang="da-DK" sz="1100" b="1">
              <a:solidFill>
                <a:schemeClr val="bg1"/>
              </a:solidFill>
            </a:rPr>
            <a:t>Print</a:t>
          </a:r>
        </a:p>
      </xdr:txBody>
    </xdr:sp>
    <xdr:clientData/>
  </xdr:oneCellAnchor>
  <xdr:twoCellAnchor editAs="oneCell">
    <xdr:from>
      <xdr:col>15</xdr:col>
      <xdr:colOff>390525</xdr:colOff>
      <xdr:row>62</xdr:row>
      <xdr:rowOff>47625</xdr:rowOff>
    </xdr:from>
    <xdr:to>
      <xdr:col>16</xdr:col>
      <xdr:colOff>495300</xdr:colOff>
      <xdr:row>64</xdr:row>
      <xdr:rowOff>133350</xdr:rowOff>
    </xdr:to>
    <xdr:pic>
      <xdr:nvPicPr>
        <xdr:cNvPr id="5320" name="Billede 16" descr="http://www.certification-experts.com/wp-content/uploads/2012/10/CE-logo1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9144000" y="12620625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9525</xdr:rowOff>
        </xdr:from>
        <xdr:to>
          <xdr:col>10</xdr:col>
          <xdr:colOff>504825</xdr:colOff>
          <xdr:row>1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344812</xdr:colOff>
      <xdr:row>1</xdr:row>
      <xdr:rowOff>51266</xdr:rowOff>
    </xdr:from>
    <xdr:to>
      <xdr:col>2</xdr:col>
      <xdr:colOff>17137</xdr:colOff>
      <xdr:row>2</xdr:row>
      <xdr:rowOff>252692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12" y="232241"/>
          <a:ext cx="1243950" cy="410976"/>
        </a:xfrm>
        <a:prstGeom prst="rect">
          <a:avLst/>
        </a:prstGeom>
      </xdr:spPr>
    </xdr:pic>
    <xdr:clientData/>
  </xdr:twoCellAnchor>
  <xdr:twoCellAnchor editAs="oneCell">
    <xdr:from>
      <xdr:col>19</xdr:col>
      <xdr:colOff>442324</xdr:colOff>
      <xdr:row>0</xdr:row>
      <xdr:rowOff>28576</xdr:rowOff>
    </xdr:from>
    <xdr:to>
      <xdr:col>30</xdr:col>
      <xdr:colOff>157751</xdr:colOff>
      <xdr:row>9</xdr:row>
      <xdr:rowOff>8685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2324" y="28576"/>
          <a:ext cx="5792377" cy="191368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5</xdr:row>
      <xdr:rowOff>142333</xdr:rowOff>
    </xdr:from>
    <xdr:to>
      <xdr:col>2</xdr:col>
      <xdr:colOff>95250</xdr:colOff>
      <xdr:row>7</xdr:row>
      <xdr:rowOff>19113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2B5EEA60-E878-4F9C-BFB6-E64B72C8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09133"/>
          <a:ext cx="1352550" cy="343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142875</xdr:colOff>
      <xdr:row>62</xdr:row>
      <xdr:rowOff>47625</xdr:rowOff>
    </xdr:from>
    <xdr:to>
      <xdr:col>32</xdr:col>
      <xdr:colOff>323850</xdr:colOff>
      <xdr:row>64</xdr:row>
      <xdr:rowOff>152400</xdr:rowOff>
    </xdr:to>
    <xdr:pic>
      <xdr:nvPicPr>
        <xdr:cNvPr id="2933" name="Billede 15" descr="Download Euronorm EN 442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1500" b="31000"/>
        <a:stretch>
          <a:fillRect/>
        </a:stretch>
      </xdr:blipFill>
      <xdr:spPr bwMode="auto">
        <a:xfrm>
          <a:off x="17649825" y="12630150"/>
          <a:ext cx="12858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381000</xdr:colOff>
      <xdr:row>62</xdr:row>
      <xdr:rowOff>57150</xdr:rowOff>
    </xdr:from>
    <xdr:to>
      <xdr:col>33</xdr:col>
      <xdr:colOff>485775</xdr:colOff>
      <xdr:row>64</xdr:row>
      <xdr:rowOff>152400</xdr:rowOff>
    </xdr:to>
    <xdr:pic>
      <xdr:nvPicPr>
        <xdr:cNvPr id="2934" name="Billede 16" descr="http://www.certification-experts.com/wp-content/uploads/2012/10/CE-logo1.jpg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18992850" y="12639675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133350</xdr:colOff>
      <xdr:row>6</xdr:row>
      <xdr:rowOff>153471</xdr:rowOff>
    </xdr:from>
    <xdr:ext cx="828674" cy="264560"/>
    <xdr:sp macro="[0]!Udskriv" textlink="">
      <xdr:nvSpPr>
        <xdr:cNvPr id="7" name="Rektange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229475" y="1496496"/>
          <a:ext cx="828674" cy="264560"/>
        </a:xfrm>
        <a:prstGeom prst="rect">
          <a:avLst/>
        </a:prstGeom>
        <a:solidFill>
          <a:srgbClr val="005A73"/>
        </a:solidFill>
        <a:ln>
          <a:solidFill>
            <a:schemeClr val="tx1"/>
          </a:solidFill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dkEdge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AutoFit/>
        </a:bodyPr>
        <a:lstStyle/>
        <a:p>
          <a:pPr algn="l"/>
          <a:r>
            <a:rPr lang="da-DK" sz="1100" b="1">
              <a:solidFill>
                <a:schemeClr val="bg1"/>
              </a:solidFill>
            </a:rPr>
            <a:t>Print</a:t>
          </a:r>
        </a:p>
      </xdr:txBody>
    </xdr:sp>
    <xdr:clientData/>
  </xdr:oneCellAnchor>
  <xdr:twoCellAnchor editAs="oneCell">
    <xdr:from>
      <xdr:col>15</xdr:col>
      <xdr:colOff>390525</xdr:colOff>
      <xdr:row>62</xdr:row>
      <xdr:rowOff>47625</xdr:rowOff>
    </xdr:from>
    <xdr:to>
      <xdr:col>16</xdr:col>
      <xdr:colOff>495300</xdr:colOff>
      <xdr:row>64</xdr:row>
      <xdr:rowOff>142875</xdr:rowOff>
    </xdr:to>
    <xdr:pic>
      <xdr:nvPicPr>
        <xdr:cNvPr id="2937" name="Billede 16" descr="http://www.certification-experts.com/wp-content/uploads/2012/10/CE-logo1.jpg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977" t="9644" r="19044" b="17262"/>
        <a:stretch>
          <a:fillRect/>
        </a:stretch>
      </xdr:blipFill>
      <xdr:spPr bwMode="auto">
        <a:xfrm>
          <a:off x="9144000" y="12630150"/>
          <a:ext cx="6572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438149</xdr:colOff>
      <xdr:row>0</xdr:row>
      <xdr:rowOff>0</xdr:rowOff>
    </xdr:from>
    <xdr:to>
      <xdr:col>31</xdr:col>
      <xdr:colOff>163876</xdr:colOff>
      <xdr:row>10</xdr:row>
      <xdr:rowOff>38100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699" y="0"/>
          <a:ext cx="6907577" cy="21717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24570</xdr:rowOff>
    </xdr:from>
    <xdr:to>
      <xdr:col>2</xdr:col>
      <xdr:colOff>295276</xdr:colOff>
      <xdr:row>4</xdr:row>
      <xdr:rowOff>190500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00820"/>
          <a:ext cx="1800226" cy="565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devad.com/" TargetMode="External"/><Relationship Id="rId3" Type="http://schemas.openxmlformats.org/officeDocument/2006/relationships/hyperlink" Target="http://www.rio.dk/" TargetMode="External"/><Relationship Id="rId7" Type="http://schemas.openxmlformats.org/officeDocument/2006/relationships/hyperlink" Target="http://www.hudevad.com/" TargetMode="External"/><Relationship Id="rId12" Type="http://schemas.openxmlformats.org/officeDocument/2006/relationships/ctrlProp" Target="../ctrlProps/ctrlProp1.xml"/><Relationship Id="rId2" Type="http://schemas.openxmlformats.org/officeDocument/2006/relationships/hyperlink" Target="http://www.hudevad.dk/" TargetMode="External"/><Relationship Id="rId1" Type="http://schemas.openxmlformats.org/officeDocument/2006/relationships/hyperlink" Target="http://www.hudevad.dk/" TargetMode="External"/><Relationship Id="rId6" Type="http://schemas.openxmlformats.org/officeDocument/2006/relationships/hyperlink" Target="http://www.hudevad.com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hudevad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hudevad.com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udevad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Z103"/>
  <sheetViews>
    <sheetView tabSelected="1" zoomScaleNormal="100" zoomScaleSheetLayoutView="100" workbookViewId="0">
      <selection activeCell="H18" sqref="H18"/>
    </sheetView>
  </sheetViews>
  <sheetFormatPr defaultColWidth="0" defaultRowHeight="15" x14ac:dyDescent="0.25"/>
  <cols>
    <col min="1" max="1" width="15.28515625" style="1" customWidth="1"/>
    <col min="2" max="17" width="8.28515625" style="1" customWidth="1"/>
    <col min="18" max="18" width="15.28515625" style="1" customWidth="1"/>
    <col min="19" max="34" width="8.28515625" style="1" customWidth="1"/>
    <col min="35" max="39" width="8.28515625" style="1" hidden="1" customWidth="1"/>
    <col min="40" max="40" width="29.28515625" style="1" hidden="1" customWidth="1"/>
    <col min="41" max="41" width="17.7109375" style="1" hidden="1" customWidth="1"/>
    <col min="42" max="42" width="23.28515625" style="1" hidden="1" customWidth="1"/>
    <col min="43" max="43" width="18.28515625" style="1" hidden="1" customWidth="1"/>
    <col min="44" max="44" width="17.7109375" style="1" hidden="1" customWidth="1"/>
    <col min="45" max="45" width="24.140625" style="1" hidden="1" customWidth="1"/>
    <col min="46" max="46" width="19.7109375" style="1" hidden="1" customWidth="1"/>
    <col min="47" max="47" width="19" style="1" hidden="1" customWidth="1"/>
    <col min="48" max="48" width="18.140625" style="1" hidden="1" customWidth="1"/>
    <col min="49" max="50" width="23.85546875" style="1" hidden="1" customWidth="1"/>
    <col min="51" max="51" width="14.28515625" style="1" hidden="1" customWidth="1"/>
    <col min="52" max="52" width="15.140625" style="1" hidden="1" customWidth="1"/>
    <col min="53" max="53" width="14.28515625" style="1" hidden="1" customWidth="1"/>
    <col min="54" max="54" width="16.28515625" style="1" hidden="1" customWidth="1"/>
    <col min="55" max="55" width="137" style="1" hidden="1" customWidth="1"/>
    <col min="56" max="56" width="19.85546875" style="1" hidden="1" customWidth="1"/>
    <col min="57" max="57" width="13.42578125" style="1" hidden="1" customWidth="1"/>
    <col min="58" max="58" width="5.42578125" style="1" hidden="1" customWidth="1"/>
    <col min="59" max="60" width="8.28515625" style="1" hidden="1" customWidth="1"/>
    <col min="61" max="61" width="9.140625" style="1" customWidth="1"/>
    <col min="62" max="62" width="24.140625" style="1" customWidth="1"/>
    <col min="63" max="63" width="19.7109375" style="1" customWidth="1"/>
    <col min="64" max="64" width="19" style="1" customWidth="1"/>
    <col min="65" max="65" width="18.140625" style="1" customWidth="1"/>
    <col min="66" max="67" width="23.85546875" style="1" customWidth="1"/>
    <col min="68" max="68" width="14.28515625" style="1" customWidth="1"/>
    <col min="69" max="69" width="5.28515625" style="1" customWidth="1"/>
    <col min="70" max="70" width="14.28515625" style="1" customWidth="1"/>
    <col min="71" max="71" width="16.28515625" style="1" customWidth="1"/>
    <col min="72" max="72" width="137" style="1" customWidth="1"/>
    <col min="73" max="73" width="19.85546875" style="1" customWidth="1"/>
    <col min="74" max="74" width="6.42578125" style="1" customWidth="1"/>
    <col min="75" max="75" width="5.42578125" style="1" customWidth="1"/>
    <col min="76" max="77" width="8.28515625" style="1" customWidth="1"/>
    <col min="78" max="78" width="9.140625" style="1" customWidth="1"/>
    <col min="79" max="16384" width="7" style="1" hidden="1"/>
  </cols>
  <sheetData>
    <row r="1" spans="1:60" ht="14.25" customHeight="1" thickBot="1" x14ac:dyDescent="0.3">
      <c r="A1" s="12"/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4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4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4"/>
    </row>
    <row r="2" spans="1:60" ht="16.5" thickBot="1" x14ac:dyDescent="0.3">
      <c r="A2" s="10"/>
      <c r="B2" s="2"/>
      <c r="C2" s="2"/>
      <c r="D2" s="6" t="s">
        <v>75</v>
      </c>
      <c r="E2" s="60"/>
      <c r="F2" s="3"/>
      <c r="G2" s="15"/>
      <c r="H2" s="30" t="s">
        <v>13</v>
      </c>
      <c r="I2" s="31"/>
      <c r="J2" s="31"/>
      <c r="K2" s="32"/>
      <c r="L2" s="29"/>
      <c r="M2" s="29"/>
      <c r="N2" s="91"/>
      <c r="O2" s="91"/>
      <c r="P2" s="91"/>
      <c r="Q2" s="92"/>
      <c r="R2" s="1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5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5"/>
    </row>
    <row r="3" spans="1:60" ht="21.75" thickBot="1" x14ac:dyDescent="0.3">
      <c r="A3" s="10"/>
      <c r="B3" s="2"/>
      <c r="C3" s="2"/>
      <c r="D3" s="6" t="s">
        <v>5</v>
      </c>
      <c r="E3" s="60"/>
      <c r="F3" s="3"/>
      <c r="G3" s="15"/>
      <c r="H3" s="256" t="str">
        <f>+VLOOKUP(AL17,AM19:BB24,7,FALSE)</f>
        <v>Enter temperature set</v>
      </c>
      <c r="I3" s="257"/>
      <c r="J3" s="257"/>
      <c r="K3" s="257"/>
      <c r="L3" s="257"/>
      <c r="M3" s="257"/>
      <c r="N3" s="257"/>
      <c r="O3" s="257"/>
      <c r="P3" s="257"/>
      <c r="Q3" s="258"/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5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5"/>
    </row>
    <row r="4" spans="1:60" ht="15.75" x14ac:dyDescent="0.25">
      <c r="A4" s="10"/>
      <c r="B4" s="2"/>
      <c r="C4" s="2"/>
      <c r="D4" s="6" t="s">
        <v>6</v>
      </c>
      <c r="E4" s="60"/>
      <c r="F4" s="3"/>
      <c r="G4" s="2"/>
      <c r="H4" s="260" t="str">
        <f>+VLOOKUP(AL17,AM19:BB24,8,FALSE)</f>
        <v>Flow temperature</v>
      </c>
      <c r="I4" s="261"/>
      <c r="J4" s="262"/>
      <c r="K4" s="260" t="str">
        <f>+VLOOKUP(AL17,AM19:BB24,9,FALSE)</f>
        <v>Return temperature</v>
      </c>
      <c r="L4" s="261"/>
      <c r="M4" s="272"/>
      <c r="N4" s="273" t="str">
        <f>+VLOOKUP(AL17,AM19:BB24,10,FALSE)</f>
        <v>Room temperature</v>
      </c>
      <c r="O4" s="261"/>
      <c r="P4" s="272"/>
      <c r="Q4" s="58" t="s">
        <v>14</v>
      </c>
      <c r="R4" s="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5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5"/>
    </row>
    <row r="5" spans="1:60" ht="15.75" customHeight="1" thickBot="1" x14ac:dyDescent="0.3">
      <c r="A5" s="10"/>
      <c r="B5" s="2"/>
      <c r="C5" s="2"/>
      <c r="D5" s="6"/>
      <c r="E5" s="8"/>
      <c r="F5" s="4"/>
      <c r="G5" s="2"/>
      <c r="H5" s="252" t="s">
        <v>18</v>
      </c>
      <c r="I5" s="253"/>
      <c r="J5" s="254"/>
      <c r="K5" s="252" t="s">
        <v>19</v>
      </c>
      <c r="L5" s="253"/>
      <c r="M5" s="255"/>
      <c r="N5" s="274" t="s">
        <v>20</v>
      </c>
      <c r="O5" s="253"/>
      <c r="P5" s="255"/>
      <c r="Q5" s="59" t="s">
        <v>21</v>
      </c>
      <c r="R5" s="1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5"/>
    </row>
    <row r="6" spans="1:60" ht="21" customHeight="1" thickBot="1" x14ac:dyDescent="0.3">
      <c r="A6" s="10"/>
      <c r="B6" s="2"/>
      <c r="C6" s="2"/>
      <c r="D6" s="7"/>
      <c r="E6" s="60"/>
      <c r="F6" s="5"/>
      <c r="G6" s="2"/>
      <c r="H6" s="278">
        <v>12</v>
      </c>
      <c r="I6" s="279"/>
      <c r="J6" s="280"/>
      <c r="K6" s="275">
        <v>40</v>
      </c>
      <c r="L6" s="276"/>
      <c r="M6" s="277"/>
      <c r="N6" s="275">
        <v>20</v>
      </c>
      <c r="O6" s="276"/>
      <c r="P6" s="277"/>
      <c r="Q6" s="9">
        <f>((H6+K6)/2)-N6</f>
        <v>6</v>
      </c>
      <c r="R6" s="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15"/>
    </row>
    <row r="7" spans="1:60" ht="15.75" customHeight="1" thickBot="1" x14ac:dyDescent="0.3">
      <c r="A7" s="10"/>
      <c r="B7" s="2"/>
      <c r="C7" s="2"/>
      <c r="D7" s="7" t="str">
        <f>+VLOOKUP(AL17,AM19:BC24,6,FALSE)</f>
        <v>www.hudevad.com</v>
      </c>
      <c r="E7" s="60"/>
      <c r="F7" s="5"/>
      <c r="G7" s="15"/>
      <c r="H7" s="2"/>
      <c r="I7" s="2"/>
      <c r="J7" s="2"/>
      <c r="K7" s="2"/>
      <c r="L7" s="2"/>
      <c r="M7" s="2"/>
      <c r="N7" s="2"/>
      <c r="O7" s="95"/>
      <c r="P7" s="2"/>
      <c r="Q7" s="15"/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5"/>
    </row>
    <row r="8" spans="1:60" ht="15.75" customHeight="1" thickBot="1" x14ac:dyDescent="0.3">
      <c r="A8" s="10"/>
      <c r="B8" s="2"/>
      <c r="C8" s="2"/>
      <c r="D8" s="7"/>
      <c r="E8" s="60"/>
      <c r="F8" s="5"/>
      <c r="G8" s="15"/>
      <c r="H8" s="57" t="str">
        <f>+VLOOKUP(AL17,AM19:BB24,11,FALSE)</f>
        <v>Reduction factor * [%]</v>
      </c>
      <c r="I8" s="25"/>
      <c r="J8" s="26"/>
      <c r="K8" s="93">
        <v>0</v>
      </c>
      <c r="L8" s="2"/>
      <c r="M8" s="2"/>
      <c r="N8" s="2"/>
      <c r="O8" s="94"/>
      <c r="P8" s="2"/>
      <c r="Q8" s="15"/>
      <c r="R8" s="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5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15"/>
    </row>
    <row r="9" spans="1:60" ht="15.75" thickBot="1" x14ac:dyDescent="0.3">
      <c r="A9" s="10"/>
      <c r="B9" s="2"/>
      <c r="C9" s="2"/>
      <c r="D9" s="2"/>
      <c r="E9" s="2"/>
      <c r="F9" s="2"/>
      <c r="G9" s="18"/>
      <c r="H9" s="2"/>
      <c r="I9" s="2"/>
      <c r="J9" s="2"/>
      <c r="K9" s="2"/>
      <c r="L9" s="2"/>
      <c r="M9" s="2"/>
      <c r="N9" s="2"/>
      <c r="O9" s="2"/>
      <c r="P9" s="2"/>
      <c r="Q9" s="15"/>
      <c r="R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5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5"/>
    </row>
    <row r="10" spans="1:60" ht="15" customHeight="1" thickBot="1" x14ac:dyDescent="0.3">
      <c r="A10" s="119" t="str">
        <f>+VLOOKUP(AL17,AM19:BB24,16,FALSE)</f>
        <v>Temperature set</v>
      </c>
      <c r="B10" s="235" t="str">
        <f>+VLOOKUP(AL17,AM19:BB24,12,FALSE)</f>
        <v>P5 / P5K + P5-D / P5K-D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119" t="str">
        <f>A10</f>
        <v>Temperature set</v>
      </c>
      <c r="S10" s="235" t="str">
        <f>B10</f>
        <v>P5 / P5K + P5-D / P5K-D</v>
      </c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7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2"/>
    </row>
    <row r="11" spans="1:60" ht="15" customHeight="1" x14ac:dyDescent="0.25">
      <c r="A11" s="233" t="str">
        <f>CONCATENATE(H6,F100,K6,F101,N6)</f>
        <v>12/40-20</v>
      </c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233" t="str">
        <f>A11</f>
        <v>12/40-20</v>
      </c>
      <c r="S11" s="238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40"/>
      <c r="AI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4"/>
    </row>
    <row r="12" spans="1:60" ht="15.75" customHeight="1" thickBot="1" x14ac:dyDescent="0.3">
      <c r="A12" s="234"/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34"/>
      <c r="S12" s="241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4"/>
    </row>
    <row r="13" spans="1:60" ht="15.75" thickBot="1" x14ac:dyDescent="0.3">
      <c r="A13" s="141" t="str">
        <f>+VLOOKUP(AL17,AM19:BB24,13,FALSE)</f>
        <v>Height [mm]</v>
      </c>
      <c r="B13" s="230">
        <v>300</v>
      </c>
      <c r="C13" s="228"/>
      <c r="D13" s="228"/>
      <c r="E13" s="232"/>
      <c r="F13" s="230">
        <v>400</v>
      </c>
      <c r="G13" s="228"/>
      <c r="H13" s="228"/>
      <c r="I13" s="232"/>
      <c r="J13" s="230">
        <v>500</v>
      </c>
      <c r="K13" s="228"/>
      <c r="L13" s="228"/>
      <c r="M13" s="232"/>
      <c r="N13" s="228">
        <v>600</v>
      </c>
      <c r="O13" s="228"/>
      <c r="P13" s="228"/>
      <c r="Q13" s="229"/>
      <c r="R13" s="141" t="str">
        <f>A13</f>
        <v>Height [mm]</v>
      </c>
      <c r="S13" s="269">
        <v>700</v>
      </c>
      <c r="T13" s="270">
        <v>600</v>
      </c>
      <c r="U13" s="270"/>
      <c r="V13" s="271"/>
      <c r="W13" s="269">
        <v>1000</v>
      </c>
      <c r="X13" s="270"/>
      <c r="Y13" s="270">
        <v>700</v>
      </c>
      <c r="Z13" s="281"/>
      <c r="AA13" s="282"/>
      <c r="AB13" s="282"/>
      <c r="AC13" s="282"/>
      <c r="AD13" s="282"/>
      <c r="AE13" s="282"/>
      <c r="AF13" s="282"/>
      <c r="AG13" s="282"/>
      <c r="AH13" s="286"/>
    </row>
    <row r="14" spans="1:60" ht="15" customHeight="1" thickBot="1" x14ac:dyDescent="0.3">
      <c r="A14" s="142" t="str">
        <f>+VLOOKUP(AL17,AM19:BB24,14,FALSE)</f>
        <v>Type</v>
      </c>
      <c r="B14" s="143" t="s">
        <v>68</v>
      </c>
      <c r="C14" s="102" t="s">
        <v>70</v>
      </c>
      <c r="D14" s="102" t="s">
        <v>71</v>
      </c>
      <c r="E14" s="144" t="s">
        <v>72</v>
      </c>
      <c r="F14" s="143" t="s">
        <v>68</v>
      </c>
      <c r="G14" s="102" t="s">
        <v>70</v>
      </c>
      <c r="H14" s="102" t="s">
        <v>71</v>
      </c>
      <c r="I14" s="144" t="s">
        <v>72</v>
      </c>
      <c r="J14" s="143" t="s">
        <v>68</v>
      </c>
      <c r="K14" s="102" t="s">
        <v>70</v>
      </c>
      <c r="L14" s="102" t="s">
        <v>71</v>
      </c>
      <c r="M14" s="144" t="s">
        <v>72</v>
      </c>
      <c r="N14" s="122" t="s">
        <v>68</v>
      </c>
      <c r="O14" s="102" t="s">
        <v>70</v>
      </c>
      <c r="P14" s="102" t="s">
        <v>71</v>
      </c>
      <c r="Q14" s="102" t="s">
        <v>72</v>
      </c>
      <c r="R14" s="142" t="str">
        <f>A14</f>
        <v>Type</v>
      </c>
      <c r="S14" s="143" t="str">
        <f>B14</f>
        <v>P5</v>
      </c>
      <c r="T14" s="143" t="str">
        <f t="shared" ref="T14:Z14" si="0">C14</f>
        <v>P5K</v>
      </c>
      <c r="U14" s="143" t="str">
        <f t="shared" si="0"/>
        <v>P5-D</v>
      </c>
      <c r="V14" s="143" t="str">
        <f t="shared" si="0"/>
        <v>P5K-D</v>
      </c>
      <c r="W14" s="143" t="str">
        <f t="shared" si="0"/>
        <v>P5</v>
      </c>
      <c r="X14" s="143" t="str">
        <f t="shared" si="0"/>
        <v>P5K</v>
      </c>
      <c r="Y14" s="143" t="str">
        <f t="shared" si="0"/>
        <v>P5-D</v>
      </c>
      <c r="Z14" s="184" t="str">
        <f t="shared" si="0"/>
        <v>P5K-D</v>
      </c>
      <c r="AA14" s="177"/>
      <c r="AB14" s="177"/>
      <c r="AC14" s="177"/>
      <c r="AD14" s="177"/>
      <c r="AE14" s="177"/>
      <c r="AF14" s="177"/>
      <c r="AG14" s="177"/>
      <c r="AH14" s="180"/>
    </row>
    <row r="15" spans="1:60" ht="15.75" thickBot="1" x14ac:dyDescent="0.3">
      <c r="A15" s="145" t="str">
        <f>+VLOOKUP(AL17,AM19:BB24,15,FALSE)</f>
        <v>Length [mm]</v>
      </c>
      <c r="B15" s="249" t="str">
        <f>+VLOOKUP(AL17,AM19:BE24,18,FALSE)</f>
        <v>Single</v>
      </c>
      <c r="C15" s="250"/>
      <c r="D15" s="244" t="str">
        <f>+VLOOKUP(AL17,AM19:BE24,19,FALSE)</f>
        <v>Double</v>
      </c>
      <c r="E15" s="245"/>
      <c r="F15" s="246" t="str">
        <f>B15</f>
        <v>Single</v>
      </c>
      <c r="G15" s="247"/>
      <c r="H15" s="244" t="str">
        <f>D15</f>
        <v>Double</v>
      </c>
      <c r="I15" s="245"/>
      <c r="J15" s="246" t="str">
        <f>F15</f>
        <v>Single</v>
      </c>
      <c r="K15" s="247"/>
      <c r="L15" s="244" t="str">
        <f>H15</f>
        <v>Double</v>
      </c>
      <c r="M15" s="245"/>
      <c r="N15" s="248" t="str">
        <f>J15</f>
        <v>Single</v>
      </c>
      <c r="O15" s="247"/>
      <c r="P15" s="244" t="str">
        <f>L15</f>
        <v>Double</v>
      </c>
      <c r="Q15" s="251"/>
      <c r="R15" s="145" t="str">
        <f>A15</f>
        <v>Length [mm]</v>
      </c>
      <c r="S15" s="249" t="str">
        <f>B15</f>
        <v>Single</v>
      </c>
      <c r="T15" s="250" t="str">
        <f>B15</f>
        <v>Single</v>
      </c>
      <c r="U15" s="244" t="str">
        <f>D15</f>
        <v>Double</v>
      </c>
      <c r="V15" s="245" t="e">
        <f>#REF!</f>
        <v>#REF!</v>
      </c>
      <c r="W15" s="249" t="str">
        <f>F15</f>
        <v>Single</v>
      </c>
      <c r="X15" s="250" t="str">
        <f>F15</f>
        <v>Single</v>
      </c>
      <c r="Y15" s="244" t="str">
        <f>H15</f>
        <v>Double</v>
      </c>
      <c r="Z15" s="251" t="e">
        <f>#REF!</f>
        <v>#REF!</v>
      </c>
      <c r="AA15" s="290"/>
      <c r="AB15" s="290"/>
      <c r="AC15" s="282"/>
      <c r="AD15" s="282"/>
      <c r="AE15" s="290"/>
      <c r="AF15" s="290"/>
      <c r="AG15" s="282"/>
      <c r="AH15" s="286"/>
      <c r="AL15" s="263" t="s">
        <v>60</v>
      </c>
      <c r="AM15" s="264"/>
      <c r="AN15" s="264"/>
      <c r="AO15" s="265"/>
    </row>
    <row r="16" spans="1:60" ht="15.75" thickBot="1" x14ac:dyDescent="0.3">
      <c r="A16" s="118"/>
      <c r="B16" s="105"/>
      <c r="C16" s="98"/>
      <c r="D16" s="98"/>
      <c r="E16" s="99"/>
      <c r="F16" s="105"/>
      <c r="G16" s="98"/>
      <c r="H16" s="98"/>
      <c r="I16" s="99"/>
      <c r="J16" s="105"/>
      <c r="K16" s="98"/>
      <c r="L16" s="98"/>
      <c r="M16" s="99"/>
      <c r="N16" s="103"/>
      <c r="O16" s="98"/>
      <c r="P16" s="98"/>
      <c r="Q16" s="98"/>
      <c r="R16" s="118">
        <v>200</v>
      </c>
      <c r="S16" s="105"/>
      <c r="T16" s="98"/>
      <c r="U16" s="98"/>
      <c r="V16" s="99"/>
      <c r="W16" s="105"/>
      <c r="X16" s="98"/>
      <c r="Y16" s="98"/>
      <c r="Z16" s="98"/>
      <c r="AA16" s="176"/>
      <c r="AB16" s="176"/>
      <c r="AC16" s="176"/>
      <c r="AD16" s="176"/>
      <c r="AE16" s="176"/>
      <c r="AF16" s="176"/>
      <c r="AG16" s="176"/>
      <c r="AH16" s="181"/>
      <c r="AL16" s="266"/>
      <c r="AM16" s="267"/>
      <c r="AN16" s="267"/>
      <c r="AO16" s="268"/>
    </row>
    <row r="17" spans="1:57" ht="15.75" thickBot="1" x14ac:dyDescent="0.3">
      <c r="A17" s="117"/>
      <c r="B17" s="106"/>
      <c r="C17" s="100"/>
      <c r="D17" s="100"/>
      <c r="E17" s="101"/>
      <c r="F17" s="106"/>
      <c r="G17" s="100"/>
      <c r="H17" s="100"/>
      <c r="I17" s="101"/>
      <c r="J17" s="106"/>
      <c r="K17" s="100"/>
      <c r="L17" s="100"/>
      <c r="M17" s="101"/>
      <c r="N17" s="104"/>
      <c r="O17" s="100"/>
      <c r="P17" s="100"/>
      <c r="Q17" s="100"/>
      <c r="R17" s="117">
        <v>300</v>
      </c>
      <c r="S17" s="106"/>
      <c r="T17" s="100"/>
      <c r="U17" s="100"/>
      <c r="V17" s="101"/>
      <c r="W17" s="106"/>
      <c r="X17" s="100"/>
      <c r="Y17" s="100"/>
      <c r="Z17" s="100"/>
      <c r="AA17" s="178"/>
      <c r="AB17" s="178"/>
      <c r="AC17" s="178"/>
      <c r="AD17" s="178"/>
      <c r="AE17" s="178"/>
      <c r="AF17" s="178"/>
      <c r="AG17" s="178"/>
      <c r="AH17" s="182"/>
      <c r="AL17" s="107">
        <v>3</v>
      </c>
      <c r="AX17" s="1" t="s">
        <v>32</v>
      </c>
    </row>
    <row r="18" spans="1:57" ht="15.75" thickBot="1" x14ac:dyDescent="0.3">
      <c r="A18" s="118">
        <v>400</v>
      </c>
      <c r="B18" s="105">
        <f t="shared" ref="B18:Q22" si="1">B$24/1000*$A18</f>
        <v>8.4095459334854592</v>
      </c>
      <c r="C18" s="98">
        <f t="shared" si="1"/>
        <v>11.186014263893508</v>
      </c>
      <c r="D18" s="98">
        <f t="shared" si="1"/>
        <v>13.710441971540227</v>
      </c>
      <c r="E18" s="99">
        <f t="shared" si="1"/>
        <v>16.801819343096309</v>
      </c>
      <c r="F18" s="105">
        <f t="shared" si="1"/>
        <v>11.032458973833013</v>
      </c>
      <c r="G18" s="98">
        <f t="shared" si="1"/>
        <v>14.520662914089035</v>
      </c>
      <c r="H18" s="98">
        <f t="shared" si="1"/>
        <v>17.935020499632962</v>
      </c>
      <c r="I18" s="99">
        <f t="shared" si="1"/>
        <v>22.273910762339817</v>
      </c>
      <c r="J18" s="105">
        <f t="shared" si="1"/>
        <v>13.628331673558428</v>
      </c>
      <c r="K18" s="98">
        <f t="shared" si="1"/>
        <v>17.683997016648554</v>
      </c>
      <c r="L18" s="98">
        <f t="shared" si="1"/>
        <v>22.055928388999494</v>
      </c>
      <c r="M18" s="99">
        <f t="shared" si="1"/>
        <v>27.249026076059163</v>
      </c>
      <c r="N18" s="103">
        <f t="shared" si="1"/>
        <v>16.1971640326617</v>
      </c>
      <c r="O18" s="98">
        <f t="shared" si="1"/>
        <v>21.15196649147035</v>
      </c>
      <c r="P18" s="98">
        <f t="shared" si="1"/>
        <v>26.150918618684475</v>
      </c>
      <c r="Q18" s="98">
        <f t="shared" si="1"/>
        <v>32.132854870260715</v>
      </c>
      <c r="R18" s="118">
        <v>400</v>
      </c>
      <c r="S18" s="105">
        <f t="shared" ref="S18:Z22" si="2">S$24/1000*$R18</f>
        <v>18.738956051142836</v>
      </c>
      <c r="T18" s="98">
        <f t="shared" si="2"/>
        <v>24.103423503841984</v>
      </c>
      <c r="U18" s="98">
        <f t="shared" si="2"/>
        <v>30.194073529006353</v>
      </c>
      <c r="V18" s="99">
        <f t="shared" si="2"/>
        <v>37.739982461815934</v>
      </c>
      <c r="W18" s="105">
        <f t="shared" si="2"/>
        <v>25.705330992763091</v>
      </c>
      <c r="X18" s="98">
        <f t="shared" si="2"/>
        <v>32.766058584256264</v>
      </c>
      <c r="Y18" s="98">
        <f t="shared" si="2"/>
        <v>41.207248845097595</v>
      </c>
      <c r="Z18" s="98">
        <f t="shared" si="2"/>
        <v>53.215795701563472</v>
      </c>
      <c r="AA18" s="176"/>
      <c r="AB18" s="176"/>
      <c r="AC18" s="176"/>
      <c r="AD18" s="176"/>
      <c r="AE18" s="176"/>
      <c r="AF18" s="176"/>
      <c r="AG18" s="176"/>
      <c r="AH18" s="181"/>
      <c r="AL18" s="109" t="s">
        <v>10</v>
      </c>
      <c r="AM18" s="110">
        <v>1</v>
      </c>
      <c r="AN18" s="110">
        <v>2</v>
      </c>
      <c r="AO18" s="110">
        <v>3</v>
      </c>
      <c r="AP18" s="110">
        <v>4</v>
      </c>
      <c r="AQ18" s="110">
        <v>5</v>
      </c>
      <c r="AR18" s="110">
        <v>6</v>
      </c>
      <c r="AS18" s="110">
        <v>7</v>
      </c>
      <c r="AT18" s="110">
        <v>8</v>
      </c>
      <c r="AU18" s="110">
        <v>9</v>
      </c>
      <c r="AV18" s="110">
        <v>10</v>
      </c>
      <c r="AW18" s="110">
        <v>11</v>
      </c>
      <c r="AX18" s="110">
        <v>12</v>
      </c>
      <c r="AY18" s="110">
        <v>13</v>
      </c>
      <c r="AZ18" s="110">
        <v>14</v>
      </c>
      <c r="BA18" s="110">
        <v>15</v>
      </c>
      <c r="BB18" s="110">
        <v>16</v>
      </c>
      <c r="BC18" s="110">
        <v>17</v>
      </c>
      <c r="BD18" s="110">
        <v>18</v>
      </c>
      <c r="BE18" s="111">
        <v>19</v>
      </c>
    </row>
    <row r="19" spans="1:57" ht="15.75" customHeight="1" thickBot="1" x14ac:dyDescent="0.3">
      <c r="A19" s="146">
        <v>500</v>
      </c>
      <c r="B19" s="147">
        <f t="shared" si="1"/>
        <v>10.511932416856823</v>
      </c>
      <c r="C19" s="148">
        <f t="shared" si="1"/>
        <v>13.982517829866886</v>
      </c>
      <c r="D19" s="148">
        <f t="shared" si="1"/>
        <v>17.138052464425282</v>
      </c>
      <c r="E19" s="149">
        <f t="shared" si="1"/>
        <v>21.002274178870387</v>
      </c>
      <c r="F19" s="147">
        <f t="shared" si="1"/>
        <v>13.790573717291265</v>
      </c>
      <c r="G19" s="148">
        <f t="shared" si="1"/>
        <v>18.150828642611295</v>
      </c>
      <c r="H19" s="148">
        <f t="shared" si="1"/>
        <v>22.418775624541201</v>
      </c>
      <c r="I19" s="149">
        <f t="shared" si="1"/>
        <v>27.842388452924769</v>
      </c>
      <c r="J19" s="147">
        <f t="shared" si="1"/>
        <v>17.035414591948033</v>
      </c>
      <c r="K19" s="148">
        <f t="shared" si="1"/>
        <v>22.104996270810691</v>
      </c>
      <c r="L19" s="148">
        <f t="shared" si="1"/>
        <v>27.569910486249366</v>
      </c>
      <c r="M19" s="149">
        <f t="shared" si="1"/>
        <v>34.061282595073955</v>
      </c>
      <c r="N19" s="150">
        <f t="shared" si="1"/>
        <v>20.246455040827126</v>
      </c>
      <c r="O19" s="148">
        <f t="shared" si="1"/>
        <v>26.439958114337937</v>
      </c>
      <c r="P19" s="148">
        <f t="shared" si="1"/>
        <v>32.688648273355597</v>
      </c>
      <c r="Q19" s="148">
        <f t="shared" si="1"/>
        <v>40.166068587825897</v>
      </c>
      <c r="R19" s="146">
        <v>500</v>
      </c>
      <c r="S19" s="147">
        <f t="shared" si="2"/>
        <v>23.423695063928545</v>
      </c>
      <c r="T19" s="148">
        <f t="shared" si="2"/>
        <v>30.12927937980248</v>
      </c>
      <c r="U19" s="148">
        <f t="shared" si="2"/>
        <v>37.742591911257946</v>
      </c>
      <c r="V19" s="149">
        <f t="shared" si="2"/>
        <v>47.17497807726992</v>
      </c>
      <c r="W19" s="147">
        <f t="shared" si="2"/>
        <v>32.131663740953869</v>
      </c>
      <c r="X19" s="148">
        <f t="shared" si="2"/>
        <v>40.957573230320328</v>
      </c>
      <c r="Y19" s="148">
        <f t="shared" si="2"/>
        <v>51.509061056371991</v>
      </c>
      <c r="Z19" s="148">
        <f t="shared" si="2"/>
        <v>66.519744626954335</v>
      </c>
      <c r="AA19" s="178"/>
      <c r="AB19" s="178"/>
      <c r="AC19" s="178"/>
      <c r="AD19" s="178"/>
      <c r="AE19" s="178"/>
      <c r="AF19" s="178"/>
      <c r="AG19" s="178"/>
      <c r="AH19" s="182"/>
      <c r="AL19" s="96" t="s">
        <v>11</v>
      </c>
      <c r="AM19" s="19">
        <v>1</v>
      </c>
      <c r="AN19" s="19" t="s">
        <v>5</v>
      </c>
      <c r="AO19" s="19" t="s">
        <v>6</v>
      </c>
      <c r="AP19" s="19" t="s">
        <v>29</v>
      </c>
      <c r="AQ19" s="20" t="s">
        <v>7</v>
      </c>
      <c r="AR19" s="20" t="s">
        <v>8</v>
      </c>
      <c r="AS19" s="78" t="s">
        <v>33</v>
      </c>
      <c r="AT19" s="108" t="s">
        <v>36</v>
      </c>
      <c r="AU19" s="78" t="s">
        <v>39</v>
      </c>
      <c r="AV19" s="78" t="s">
        <v>42</v>
      </c>
      <c r="AW19" s="78" t="s">
        <v>47</v>
      </c>
      <c r="AX19" s="27" t="s">
        <v>69</v>
      </c>
      <c r="AY19" s="78" t="s">
        <v>0</v>
      </c>
      <c r="AZ19" s="227" t="s">
        <v>73</v>
      </c>
      <c r="BA19" s="78" t="s">
        <v>1</v>
      </c>
      <c r="BB19" s="78" t="s">
        <v>52</v>
      </c>
      <c r="BC19" s="79" t="s">
        <v>55</v>
      </c>
      <c r="BD19" s="19" t="s">
        <v>62</v>
      </c>
      <c r="BE19" s="21" t="s">
        <v>63</v>
      </c>
    </row>
    <row r="20" spans="1:57" ht="16.5" thickTop="1" thickBot="1" x14ac:dyDescent="0.3">
      <c r="A20" s="151">
        <v>600</v>
      </c>
      <c r="B20" s="152">
        <f t="shared" si="1"/>
        <v>12.614318900228188</v>
      </c>
      <c r="C20" s="153">
        <f t="shared" si="1"/>
        <v>16.779021395840264</v>
      </c>
      <c r="D20" s="153">
        <f t="shared" si="1"/>
        <v>20.565662957310341</v>
      </c>
      <c r="E20" s="154">
        <f t="shared" si="1"/>
        <v>25.202729014644461</v>
      </c>
      <c r="F20" s="152">
        <f t="shared" si="1"/>
        <v>16.548688460749517</v>
      </c>
      <c r="G20" s="153">
        <f t="shared" si="1"/>
        <v>21.780994371133552</v>
      </c>
      <c r="H20" s="153">
        <f t="shared" si="1"/>
        <v>26.902530749449443</v>
      </c>
      <c r="I20" s="154">
        <f t="shared" si="1"/>
        <v>33.410866143509722</v>
      </c>
      <c r="J20" s="152">
        <f t="shared" si="1"/>
        <v>20.442497510337642</v>
      </c>
      <c r="K20" s="153">
        <f t="shared" si="1"/>
        <v>26.525995524972831</v>
      </c>
      <c r="L20" s="153">
        <f t="shared" si="1"/>
        <v>33.083892583499242</v>
      </c>
      <c r="M20" s="154">
        <f t="shared" si="1"/>
        <v>40.873539114088743</v>
      </c>
      <c r="N20" s="155">
        <f t="shared" si="1"/>
        <v>24.295746048992552</v>
      </c>
      <c r="O20" s="153">
        <f t="shared" si="1"/>
        <v>31.727949737205524</v>
      </c>
      <c r="P20" s="153">
        <f t="shared" si="1"/>
        <v>39.226377928026714</v>
      </c>
      <c r="Q20" s="153">
        <f t="shared" si="1"/>
        <v>48.19928230539108</v>
      </c>
      <c r="R20" s="151">
        <v>600</v>
      </c>
      <c r="S20" s="152">
        <f t="shared" si="2"/>
        <v>28.108434076714254</v>
      </c>
      <c r="T20" s="153">
        <f t="shared" si="2"/>
        <v>36.155135255762978</v>
      </c>
      <c r="U20" s="153">
        <f t="shared" si="2"/>
        <v>45.291110293509533</v>
      </c>
      <c r="V20" s="154">
        <f t="shared" si="2"/>
        <v>56.609973692723905</v>
      </c>
      <c r="W20" s="152">
        <f t="shared" si="2"/>
        <v>38.557996489144635</v>
      </c>
      <c r="X20" s="153">
        <f t="shared" si="2"/>
        <v>49.149087876384392</v>
      </c>
      <c r="Y20" s="153">
        <f t="shared" si="2"/>
        <v>61.810873267646393</v>
      </c>
      <c r="Z20" s="153">
        <f t="shared" si="2"/>
        <v>79.823693552345205</v>
      </c>
      <c r="AA20" s="176"/>
      <c r="AB20" s="176"/>
      <c r="AC20" s="176"/>
      <c r="AD20" s="176"/>
      <c r="AE20" s="176"/>
      <c r="AF20" s="176"/>
      <c r="AG20" s="176"/>
      <c r="AH20" s="181"/>
      <c r="AL20" s="96" t="s">
        <v>25</v>
      </c>
      <c r="AM20" s="19">
        <v>2</v>
      </c>
      <c r="AN20" s="19" t="s">
        <v>5</v>
      </c>
      <c r="AO20" s="19" t="s">
        <v>6</v>
      </c>
      <c r="AP20" s="19" t="s">
        <v>29</v>
      </c>
      <c r="AQ20" s="20" t="s">
        <v>22</v>
      </c>
      <c r="AR20" s="20"/>
      <c r="AS20" s="78" t="s">
        <v>35</v>
      </c>
      <c r="AT20" s="78" t="s">
        <v>38</v>
      </c>
      <c r="AU20" s="78" t="s">
        <v>41</v>
      </c>
      <c r="AV20" s="78" t="s">
        <v>44</v>
      </c>
      <c r="AW20" s="78" t="s">
        <v>45</v>
      </c>
      <c r="AX20" s="27" t="s">
        <v>69</v>
      </c>
      <c r="AY20" s="19" t="s">
        <v>49</v>
      </c>
      <c r="AZ20" s="78" t="s">
        <v>74</v>
      </c>
      <c r="BA20" s="19" t="s">
        <v>51</v>
      </c>
      <c r="BB20" s="19" t="s">
        <v>54</v>
      </c>
      <c r="BC20" s="79" t="s">
        <v>57</v>
      </c>
      <c r="BD20" s="19" t="s">
        <v>64</v>
      </c>
      <c r="BE20" s="21" t="s">
        <v>66</v>
      </c>
    </row>
    <row r="21" spans="1:57" ht="15.75" thickBot="1" x14ac:dyDescent="0.3">
      <c r="A21" s="117">
        <v>700</v>
      </c>
      <c r="B21" s="106">
        <f t="shared" si="1"/>
        <v>14.716705383599553</v>
      </c>
      <c r="C21" s="100">
        <f t="shared" si="1"/>
        <v>19.575524961813638</v>
      </c>
      <c r="D21" s="100">
        <f t="shared" si="1"/>
        <v>23.993273450195396</v>
      </c>
      <c r="E21" s="101">
        <f t="shared" si="1"/>
        <v>29.403183850418539</v>
      </c>
      <c r="F21" s="106">
        <f t="shared" si="1"/>
        <v>19.306803204207771</v>
      </c>
      <c r="G21" s="100">
        <f t="shared" si="1"/>
        <v>25.411160099655813</v>
      </c>
      <c r="H21" s="100">
        <f t="shared" si="1"/>
        <v>31.386285874357682</v>
      </c>
      <c r="I21" s="101">
        <f t="shared" si="1"/>
        <v>38.979343834094678</v>
      </c>
      <c r="J21" s="106">
        <f t="shared" si="1"/>
        <v>23.849580428727247</v>
      </c>
      <c r="K21" s="100">
        <f t="shared" si="1"/>
        <v>30.946994779134968</v>
      </c>
      <c r="L21" s="100">
        <f t="shared" si="1"/>
        <v>38.597874680749115</v>
      </c>
      <c r="M21" s="101">
        <f t="shared" si="1"/>
        <v>47.685795633103538</v>
      </c>
      <c r="N21" s="104">
        <f t="shared" si="1"/>
        <v>28.345037057157978</v>
      </c>
      <c r="O21" s="100">
        <f t="shared" si="1"/>
        <v>37.015941360073114</v>
      </c>
      <c r="P21" s="100">
        <f t="shared" si="1"/>
        <v>45.764107582697832</v>
      </c>
      <c r="Q21" s="100">
        <f t="shared" si="1"/>
        <v>56.232496022956255</v>
      </c>
      <c r="R21" s="117">
        <v>700</v>
      </c>
      <c r="S21" s="106">
        <f t="shared" si="2"/>
        <v>32.793173089499959</v>
      </c>
      <c r="T21" s="100">
        <f t="shared" si="2"/>
        <v>42.180991131723474</v>
      </c>
      <c r="U21" s="100">
        <f t="shared" si="2"/>
        <v>52.839628675761119</v>
      </c>
      <c r="V21" s="101">
        <f t="shared" si="2"/>
        <v>66.044969308177883</v>
      </c>
      <c r="W21" s="106">
        <f t="shared" si="2"/>
        <v>44.984329237335409</v>
      </c>
      <c r="X21" s="100">
        <f t="shared" si="2"/>
        <v>57.340602522448464</v>
      </c>
      <c r="Y21" s="100">
        <f t="shared" si="2"/>
        <v>72.112685478920795</v>
      </c>
      <c r="Z21" s="100">
        <f t="shared" si="2"/>
        <v>93.127642477736075</v>
      </c>
      <c r="AA21" s="178"/>
      <c r="AB21" s="178"/>
      <c r="AC21" s="178"/>
      <c r="AD21" s="178"/>
      <c r="AE21" s="178"/>
      <c r="AF21" s="178"/>
      <c r="AG21" s="178"/>
      <c r="AH21" s="182"/>
      <c r="AL21" s="96" t="s">
        <v>26</v>
      </c>
      <c r="AM21" s="19">
        <v>3</v>
      </c>
      <c r="AN21" s="19" t="s">
        <v>76</v>
      </c>
      <c r="AO21" s="19" t="s">
        <v>77</v>
      </c>
      <c r="AP21" s="19" t="s">
        <v>30</v>
      </c>
      <c r="AQ21" s="20"/>
      <c r="AR21" s="20" t="s">
        <v>22</v>
      </c>
      <c r="AS21" s="78" t="s">
        <v>34</v>
      </c>
      <c r="AT21" s="78" t="s">
        <v>37</v>
      </c>
      <c r="AU21" s="78" t="s">
        <v>40</v>
      </c>
      <c r="AV21" s="78" t="s">
        <v>43</v>
      </c>
      <c r="AW21" s="78" t="s">
        <v>46</v>
      </c>
      <c r="AX21" s="27" t="s">
        <v>69</v>
      </c>
      <c r="AY21" s="78" t="s">
        <v>48</v>
      </c>
      <c r="AZ21" s="78" t="s">
        <v>73</v>
      </c>
      <c r="BA21" s="19" t="s">
        <v>50</v>
      </c>
      <c r="BB21" s="78" t="s">
        <v>53</v>
      </c>
      <c r="BC21" s="80" t="s">
        <v>56</v>
      </c>
      <c r="BD21" s="19" t="s">
        <v>65</v>
      </c>
      <c r="BE21" s="21" t="s">
        <v>67</v>
      </c>
    </row>
    <row r="22" spans="1:57" ht="15.75" thickBot="1" x14ac:dyDescent="0.3">
      <c r="A22" s="118">
        <v>800</v>
      </c>
      <c r="B22" s="105">
        <f t="shared" si="1"/>
        <v>16.819091866970918</v>
      </c>
      <c r="C22" s="98">
        <f t="shared" si="1"/>
        <v>22.372028527787016</v>
      </c>
      <c r="D22" s="98">
        <f t="shared" si="1"/>
        <v>27.420883943080455</v>
      </c>
      <c r="E22" s="99">
        <f t="shared" si="1"/>
        <v>33.603638686192618</v>
      </c>
      <c r="F22" s="105">
        <f t="shared" si="1"/>
        <v>22.064917947666025</v>
      </c>
      <c r="G22" s="98">
        <f t="shared" si="1"/>
        <v>29.041325828178071</v>
      </c>
      <c r="H22" s="98">
        <f t="shared" si="1"/>
        <v>35.870040999265925</v>
      </c>
      <c r="I22" s="99">
        <f t="shared" si="1"/>
        <v>44.547821524679634</v>
      </c>
      <c r="J22" s="105">
        <f t="shared" si="1"/>
        <v>27.256663347116856</v>
      </c>
      <c r="K22" s="98">
        <f t="shared" si="1"/>
        <v>35.367994033297109</v>
      </c>
      <c r="L22" s="98">
        <f t="shared" si="1"/>
        <v>44.111856777998987</v>
      </c>
      <c r="M22" s="99">
        <f t="shared" si="1"/>
        <v>54.498052152118326</v>
      </c>
      <c r="N22" s="103">
        <f t="shared" si="1"/>
        <v>32.3943280653234</v>
      </c>
      <c r="O22" s="98">
        <f t="shared" si="1"/>
        <v>42.303932982940701</v>
      </c>
      <c r="P22" s="98">
        <f t="shared" si="1"/>
        <v>52.30183723736895</v>
      </c>
      <c r="Q22" s="98">
        <f t="shared" si="1"/>
        <v>64.26570974052143</v>
      </c>
      <c r="R22" s="118">
        <v>800</v>
      </c>
      <c r="S22" s="105">
        <f t="shared" si="2"/>
        <v>37.477912102285671</v>
      </c>
      <c r="T22" s="98">
        <f t="shared" si="2"/>
        <v>48.206847007683969</v>
      </c>
      <c r="U22" s="98">
        <f t="shared" si="2"/>
        <v>60.388147058012706</v>
      </c>
      <c r="V22" s="99">
        <f t="shared" si="2"/>
        <v>75.479964923631869</v>
      </c>
      <c r="W22" s="105">
        <f t="shared" si="2"/>
        <v>51.410661985526183</v>
      </c>
      <c r="X22" s="98">
        <f t="shared" si="2"/>
        <v>65.532117168512528</v>
      </c>
      <c r="Y22" s="98">
        <f t="shared" si="2"/>
        <v>82.414497690195191</v>
      </c>
      <c r="Z22" s="98">
        <f t="shared" si="2"/>
        <v>106.43159140312694</v>
      </c>
      <c r="AA22" s="176"/>
      <c r="AB22" s="176"/>
      <c r="AC22" s="176"/>
      <c r="AD22" s="176"/>
      <c r="AE22" s="176"/>
      <c r="AF22" s="176"/>
      <c r="AG22" s="176"/>
      <c r="AH22" s="181"/>
      <c r="AL22" s="96" t="s">
        <v>27</v>
      </c>
      <c r="AM22" s="19">
        <v>4</v>
      </c>
      <c r="AN22" s="19" t="s">
        <v>23</v>
      </c>
      <c r="AO22" s="19" t="s">
        <v>24</v>
      </c>
      <c r="AP22" s="19" t="s">
        <v>31</v>
      </c>
      <c r="AQ22" s="20"/>
      <c r="AR22" s="20" t="s">
        <v>22</v>
      </c>
      <c r="AS22" s="19"/>
      <c r="AT22" s="19"/>
      <c r="AU22" s="19"/>
      <c r="AV22" s="19"/>
      <c r="AW22" s="19"/>
      <c r="AX22" s="27"/>
      <c r="AY22" s="19"/>
      <c r="AZ22" s="19"/>
      <c r="BA22" s="19"/>
      <c r="BB22" s="19"/>
      <c r="BC22" s="19"/>
      <c r="BD22" s="19"/>
      <c r="BE22" s="21"/>
    </row>
    <row r="23" spans="1:57" ht="15.75" thickBot="1" x14ac:dyDescent="0.3">
      <c r="A23" s="117">
        <v>900</v>
      </c>
      <c r="B23" s="106">
        <f t="shared" ref="B23:Q23" si="3">B$24/1000*$A23</f>
        <v>18.92147835034228</v>
      </c>
      <c r="C23" s="100">
        <f t="shared" si="3"/>
        <v>25.168532093760394</v>
      </c>
      <c r="D23" s="100">
        <f t="shared" si="3"/>
        <v>30.84849443596551</v>
      </c>
      <c r="E23" s="101">
        <f t="shared" si="3"/>
        <v>37.804093521966692</v>
      </c>
      <c r="F23" s="106">
        <f t="shared" si="3"/>
        <v>24.823032691124276</v>
      </c>
      <c r="G23" s="100">
        <f t="shared" si="3"/>
        <v>32.671491556700332</v>
      </c>
      <c r="H23" s="100">
        <f t="shared" si="3"/>
        <v>40.353796124174167</v>
      </c>
      <c r="I23" s="101">
        <f t="shared" si="3"/>
        <v>50.116299215264583</v>
      </c>
      <c r="J23" s="106">
        <f t="shared" si="3"/>
        <v>30.663746265506461</v>
      </c>
      <c r="K23" s="100">
        <f t="shared" si="3"/>
        <v>39.788993287459242</v>
      </c>
      <c r="L23" s="100">
        <f t="shared" si="3"/>
        <v>49.62583887524886</v>
      </c>
      <c r="M23" s="101">
        <f t="shared" si="3"/>
        <v>61.310308671133114</v>
      </c>
      <c r="N23" s="104">
        <f t="shared" si="3"/>
        <v>36.443619073488826</v>
      </c>
      <c r="O23" s="100">
        <f t="shared" si="3"/>
        <v>47.591924605808288</v>
      </c>
      <c r="P23" s="100">
        <f t="shared" si="3"/>
        <v>58.839566892040075</v>
      </c>
      <c r="Q23" s="100">
        <f t="shared" si="3"/>
        <v>72.29892345808662</v>
      </c>
      <c r="R23" s="117">
        <v>900</v>
      </c>
      <c r="S23" s="106">
        <f t="shared" ref="S23:Z23" si="4">S$24/1000*$R23</f>
        <v>42.162651115071377</v>
      </c>
      <c r="T23" s="100">
        <f t="shared" si="4"/>
        <v>54.232702883644464</v>
      </c>
      <c r="U23" s="100">
        <f t="shared" si="4"/>
        <v>67.936665440264292</v>
      </c>
      <c r="V23" s="101">
        <f t="shared" si="4"/>
        <v>84.914960539085854</v>
      </c>
      <c r="W23" s="106">
        <f t="shared" si="4"/>
        <v>57.836994733716956</v>
      </c>
      <c r="X23" s="100">
        <f t="shared" si="4"/>
        <v>73.723631814576592</v>
      </c>
      <c r="Y23" s="100">
        <f t="shared" si="4"/>
        <v>92.716309901469586</v>
      </c>
      <c r="Z23" s="100">
        <f t="shared" si="4"/>
        <v>119.73554032851781</v>
      </c>
      <c r="AA23" s="178"/>
      <c r="AB23" s="178"/>
      <c r="AC23" s="178"/>
      <c r="AD23" s="178"/>
      <c r="AE23" s="178"/>
      <c r="AF23" s="178"/>
      <c r="AG23" s="178"/>
      <c r="AH23" s="182"/>
      <c r="AL23" s="96" t="s">
        <v>12</v>
      </c>
      <c r="AM23" s="19">
        <v>5</v>
      </c>
      <c r="AN23" s="19" t="s">
        <v>5</v>
      </c>
      <c r="AO23" s="19" t="s">
        <v>6</v>
      </c>
      <c r="AP23" s="19" t="s">
        <v>29</v>
      </c>
      <c r="AQ23" s="20"/>
      <c r="AR23" s="20" t="s">
        <v>22</v>
      </c>
      <c r="AS23" s="19"/>
      <c r="AT23" s="19"/>
      <c r="AU23" s="19"/>
      <c r="AV23" s="19"/>
      <c r="AW23" s="19"/>
      <c r="AX23" s="27"/>
      <c r="AY23" s="19"/>
      <c r="AZ23" s="19"/>
      <c r="BA23" s="19"/>
      <c r="BB23" s="19"/>
      <c r="BC23" s="19"/>
      <c r="BD23" s="19"/>
      <c r="BE23" s="21"/>
    </row>
    <row r="24" spans="1:57" ht="15.75" thickBot="1" x14ac:dyDescent="0.3">
      <c r="A24" s="161">
        <v>1000</v>
      </c>
      <c r="B24" s="162">
        <f>((POWER((((($H$6+$K$6)/2)-$N$6)/50),B59))*B60)*(1-$K$8)</f>
        <v>21.023864833713645</v>
      </c>
      <c r="C24" s="163">
        <f t="shared" ref="C24:Q24" si="5">((POWER((((($H$6+$K$6)/2)-$N$6)/50),C59))*C60)*(1-$K$8)</f>
        <v>27.965035659733772</v>
      </c>
      <c r="D24" s="163">
        <f t="shared" si="5"/>
        <v>34.276104928850565</v>
      </c>
      <c r="E24" s="164">
        <f t="shared" si="5"/>
        <v>42.004548357740774</v>
      </c>
      <c r="F24" s="162">
        <f t="shared" si="5"/>
        <v>27.58114743458253</v>
      </c>
      <c r="G24" s="163">
        <f t="shared" si="5"/>
        <v>36.301657285222589</v>
      </c>
      <c r="H24" s="163">
        <f t="shared" si="5"/>
        <v>44.837551249082402</v>
      </c>
      <c r="I24" s="164">
        <f t="shared" si="5"/>
        <v>55.684776905849539</v>
      </c>
      <c r="J24" s="162">
        <f t="shared" si="5"/>
        <v>34.070829183896066</v>
      </c>
      <c r="K24" s="163">
        <f t="shared" si="5"/>
        <v>44.209992541621382</v>
      </c>
      <c r="L24" s="163">
        <f t="shared" si="5"/>
        <v>55.139820972498732</v>
      </c>
      <c r="M24" s="164">
        <f t="shared" si="5"/>
        <v>68.12256519014791</v>
      </c>
      <c r="N24" s="165">
        <f t="shared" si="5"/>
        <v>40.492910081654252</v>
      </c>
      <c r="O24" s="163">
        <f t="shared" si="5"/>
        <v>52.879916228675874</v>
      </c>
      <c r="P24" s="163">
        <f t="shared" si="5"/>
        <v>65.377296546711193</v>
      </c>
      <c r="Q24" s="163">
        <f t="shared" si="5"/>
        <v>80.332137175651795</v>
      </c>
      <c r="R24" s="161">
        <v>1000</v>
      </c>
      <c r="S24" s="162">
        <f t="shared" ref="S24:Z24" si="6">((POWER((((($H$6+$K$6)/2)-$N$6)/50),S59))*S60)*(1-$K$8)</f>
        <v>46.847390127857089</v>
      </c>
      <c r="T24" s="163">
        <f t="shared" si="6"/>
        <v>60.258558759604959</v>
      </c>
      <c r="U24" s="163">
        <f t="shared" si="6"/>
        <v>75.485183822515893</v>
      </c>
      <c r="V24" s="164">
        <f t="shared" si="6"/>
        <v>94.349956154539839</v>
      </c>
      <c r="W24" s="162">
        <f t="shared" si="6"/>
        <v>64.263327481907737</v>
      </c>
      <c r="X24" s="163">
        <f t="shared" si="6"/>
        <v>81.915146460640656</v>
      </c>
      <c r="Y24" s="163">
        <f t="shared" si="6"/>
        <v>103.01812211274398</v>
      </c>
      <c r="Z24" s="163">
        <f t="shared" si="6"/>
        <v>133.03948925390867</v>
      </c>
      <c r="AA24" s="176"/>
      <c r="AB24" s="176"/>
      <c r="AC24" s="176"/>
      <c r="AD24" s="176"/>
      <c r="AE24" s="176"/>
      <c r="AF24" s="176"/>
      <c r="AG24" s="176"/>
      <c r="AH24" s="181"/>
      <c r="AL24" s="97" t="s">
        <v>28</v>
      </c>
      <c r="AM24" s="22">
        <v>6</v>
      </c>
      <c r="AN24" s="22" t="s">
        <v>5</v>
      </c>
      <c r="AO24" s="22" t="s">
        <v>6</v>
      </c>
      <c r="AP24" s="22" t="s">
        <v>29</v>
      </c>
      <c r="AQ24" s="23"/>
      <c r="AR24" s="23" t="s">
        <v>22</v>
      </c>
      <c r="AS24" s="22"/>
      <c r="AT24" s="22"/>
      <c r="AU24" s="22"/>
      <c r="AV24" s="22"/>
      <c r="AW24" s="22"/>
      <c r="AX24" s="28"/>
      <c r="AY24" s="22"/>
      <c r="AZ24" s="22"/>
      <c r="BA24" s="22"/>
      <c r="BB24" s="22"/>
      <c r="BC24" s="22"/>
      <c r="BD24" s="22"/>
      <c r="BE24" s="24"/>
    </row>
    <row r="25" spans="1:57" ht="16.5" thickTop="1" thickBot="1" x14ac:dyDescent="0.3">
      <c r="A25" s="156">
        <v>1100</v>
      </c>
      <c r="B25" s="157">
        <f t="shared" ref="B25:Q40" si="7">B$24/1000*$A25</f>
        <v>23.126251317085011</v>
      </c>
      <c r="C25" s="158">
        <f t="shared" si="7"/>
        <v>30.761539225707146</v>
      </c>
      <c r="D25" s="158">
        <f t="shared" si="7"/>
        <v>37.703715421735623</v>
      </c>
      <c r="E25" s="159">
        <f t="shared" si="7"/>
        <v>46.205003193514848</v>
      </c>
      <c r="F25" s="157">
        <f t="shared" si="7"/>
        <v>30.339262178040784</v>
      </c>
      <c r="G25" s="158">
        <f t="shared" si="7"/>
        <v>39.931823013744847</v>
      </c>
      <c r="H25" s="158">
        <f t="shared" si="7"/>
        <v>49.321306373990645</v>
      </c>
      <c r="I25" s="159">
        <f t="shared" si="7"/>
        <v>61.253254596434495</v>
      </c>
      <c r="J25" s="157">
        <f t="shared" si="7"/>
        <v>37.477912102285678</v>
      </c>
      <c r="K25" s="158">
        <f t="shared" si="7"/>
        <v>48.630991795783522</v>
      </c>
      <c r="L25" s="158">
        <f t="shared" si="7"/>
        <v>60.653803069748605</v>
      </c>
      <c r="M25" s="159">
        <f t="shared" si="7"/>
        <v>74.934821709162705</v>
      </c>
      <c r="N25" s="160">
        <f t="shared" si="7"/>
        <v>44.542201089819677</v>
      </c>
      <c r="O25" s="158">
        <f t="shared" si="7"/>
        <v>58.167907851543461</v>
      </c>
      <c r="P25" s="158">
        <f t="shared" si="7"/>
        <v>71.915026201382304</v>
      </c>
      <c r="Q25" s="158">
        <f t="shared" si="7"/>
        <v>88.36535089321697</v>
      </c>
      <c r="R25" s="156">
        <v>1100</v>
      </c>
      <c r="S25" s="157">
        <f t="shared" ref="S25:Z34" si="8">S$24/1000*$R25</f>
        <v>51.532129140642795</v>
      </c>
      <c r="T25" s="158">
        <f t="shared" si="8"/>
        <v>66.284414635565454</v>
      </c>
      <c r="U25" s="158">
        <f t="shared" si="8"/>
        <v>83.033702204767479</v>
      </c>
      <c r="V25" s="159">
        <f t="shared" si="8"/>
        <v>103.78495176999382</v>
      </c>
      <c r="W25" s="157">
        <f t="shared" si="8"/>
        <v>70.689660230098511</v>
      </c>
      <c r="X25" s="158">
        <f t="shared" si="8"/>
        <v>90.106661106704721</v>
      </c>
      <c r="Y25" s="158">
        <f t="shared" si="8"/>
        <v>113.31993432401838</v>
      </c>
      <c r="Z25" s="158">
        <f t="shared" si="8"/>
        <v>146.34343817929954</v>
      </c>
      <c r="AA25" s="178"/>
      <c r="AB25" s="178"/>
      <c r="AC25" s="178"/>
      <c r="AD25" s="178"/>
      <c r="AE25" s="178"/>
      <c r="AF25" s="178"/>
      <c r="AG25" s="178"/>
      <c r="AH25" s="182"/>
    </row>
    <row r="26" spans="1:57" ht="15.75" thickBot="1" x14ac:dyDescent="0.3">
      <c r="A26" s="118">
        <v>1200</v>
      </c>
      <c r="B26" s="105">
        <f t="shared" si="7"/>
        <v>25.228637800456376</v>
      </c>
      <c r="C26" s="98">
        <f t="shared" si="7"/>
        <v>33.558042791680528</v>
      </c>
      <c r="D26" s="98">
        <f t="shared" si="7"/>
        <v>41.131325914620682</v>
      </c>
      <c r="E26" s="99">
        <f t="shared" si="7"/>
        <v>50.405458029288923</v>
      </c>
      <c r="F26" s="105">
        <f t="shared" si="7"/>
        <v>33.097376921499034</v>
      </c>
      <c r="G26" s="98">
        <f t="shared" si="7"/>
        <v>43.561988742267104</v>
      </c>
      <c r="H26" s="98">
        <f t="shared" si="7"/>
        <v>53.805061498898887</v>
      </c>
      <c r="I26" s="99">
        <f t="shared" si="7"/>
        <v>66.821732287019444</v>
      </c>
      <c r="J26" s="105">
        <f t="shared" si="7"/>
        <v>40.884995020675284</v>
      </c>
      <c r="K26" s="98">
        <f t="shared" si="7"/>
        <v>53.051991049945663</v>
      </c>
      <c r="L26" s="98">
        <f t="shared" si="7"/>
        <v>66.167785166998485</v>
      </c>
      <c r="M26" s="99">
        <f t="shared" si="7"/>
        <v>81.747078228177486</v>
      </c>
      <c r="N26" s="103">
        <f t="shared" si="7"/>
        <v>48.591492097985103</v>
      </c>
      <c r="O26" s="98">
        <f t="shared" si="7"/>
        <v>63.455899474411048</v>
      </c>
      <c r="P26" s="98">
        <f t="shared" si="7"/>
        <v>78.452755856053429</v>
      </c>
      <c r="Q26" s="98">
        <f t="shared" si="7"/>
        <v>96.398564610782159</v>
      </c>
      <c r="R26" s="118">
        <v>1200</v>
      </c>
      <c r="S26" s="105">
        <f t="shared" si="8"/>
        <v>56.216868153428507</v>
      </c>
      <c r="T26" s="98">
        <f t="shared" si="8"/>
        <v>72.310270511525957</v>
      </c>
      <c r="U26" s="98">
        <f t="shared" si="8"/>
        <v>90.582220587019066</v>
      </c>
      <c r="V26" s="99">
        <f t="shared" si="8"/>
        <v>113.21994738544781</v>
      </c>
      <c r="W26" s="105">
        <f t="shared" si="8"/>
        <v>77.11599297828927</v>
      </c>
      <c r="X26" s="98">
        <f t="shared" si="8"/>
        <v>98.298175752768785</v>
      </c>
      <c r="Y26" s="98">
        <f t="shared" si="8"/>
        <v>123.62174653529279</v>
      </c>
      <c r="Z26" s="98">
        <f t="shared" si="8"/>
        <v>159.64738710469041</v>
      </c>
      <c r="AA26" s="176"/>
      <c r="AB26" s="176"/>
      <c r="AC26" s="176"/>
      <c r="AD26" s="176"/>
      <c r="AE26" s="176"/>
      <c r="AF26" s="176"/>
      <c r="AG26" s="176"/>
      <c r="AH26" s="181"/>
      <c r="AL26" s="259"/>
      <c r="AM26" s="259"/>
      <c r="AN26" s="259"/>
    </row>
    <row r="27" spans="1:57" ht="15.75" thickBot="1" x14ac:dyDescent="0.3">
      <c r="A27" s="117">
        <v>1300</v>
      </c>
      <c r="B27" s="106">
        <f t="shared" si="7"/>
        <v>27.331024283827741</v>
      </c>
      <c r="C27" s="100">
        <f t="shared" si="7"/>
        <v>36.354546357653902</v>
      </c>
      <c r="D27" s="100">
        <f t="shared" si="7"/>
        <v>44.55893640750574</v>
      </c>
      <c r="E27" s="101">
        <f t="shared" si="7"/>
        <v>54.605912865063004</v>
      </c>
      <c r="F27" s="106">
        <f t="shared" si="7"/>
        <v>35.855491664957292</v>
      </c>
      <c r="G27" s="100">
        <f t="shared" si="7"/>
        <v>47.192154470789369</v>
      </c>
      <c r="H27" s="100">
        <f t="shared" si="7"/>
        <v>58.288816623807122</v>
      </c>
      <c r="I27" s="101">
        <f t="shared" si="7"/>
        <v>72.3902099776044</v>
      </c>
      <c r="J27" s="106">
        <f t="shared" si="7"/>
        <v>44.292077939064889</v>
      </c>
      <c r="K27" s="100">
        <f t="shared" si="7"/>
        <v>57.472990304107796</v>
      </c>
      <c r="L27" s="100">
        <f t="shared" si="7"/>
        <v>71.68176726424835</v>
      </c>
      <c r="M27" s="101">
        <f t="shared" si="7"/>
        <v>88.559334747192281</v>
      </c>
      <c r="N27" s="104">
        <f t="shared" si="7"/>
        <v>52.640783106150529</v>
      </c>
      <c r="O27" s="100">
        <f t="shared" si="7"/>
        <v>68.743891097278635</v>
      </c>
      <c r="P27" s="100">
        <f t="shared" si="7"/>
        <v>84.990485510724554</v>
      </c>
      <c r="Q27" s="100">
        <f t="shared" si="7"/>
        <v>104.43177832834733</v>
      </c>
      <c r="R27" s="117">
        <v>1300</v>
      </c>
      <c r="S27" s="106">
        <f t="shared" si="8"/>
        <v>60.901607166214212</v>
      </c>
      <c r="T27" s="100">
        <f t="shared" si="8"/>
        <v>78.336126387486445</v>
      </c>
      <c r="U27" s="100">
        <f t="shared" si="8"/>
        <v>98.130738969270652</v>
      </c>
      <c r="V27" s="101">
        <f t="shared" si="8"/>
        <v>122.6549430009018</v>
      </c>
      <c r="W27" s="106">
        <f t="shared" si="8"/>
        <v>83.542325726480044</v>
      </c>
      <c r="X27" s="100">
        <f t="shared" si="8"/>
        <v>106.48969039883286</v>
      </c>
      <c r="Y27" s="100">
        <f t="shared" si="8"/>
        <v>133.92355874656718</v>
      </c>
      <c r="Z27" s="100">
        <f t="shared" si="8"/>
        <v>172.95133603008128</v>
      </c>
      <c r="AA27" s="178"/>
      <c r="AB27" s="178"/>
      <c r="AC27" s="178"/>
      <c r="AD27" s="178"/>
      <c r="AE27" s="178"/>
      <c r="AF27" s="178"/>
      <c r="AG27" s="178"/>
      <c r="AH27" s="182"/>
    </row>
    <row r="28" spans="1:57" ht="15.75" thickBot="1" x14ac:dyDescent="0.3">
      <c r="A28" s="118">
        <v>1400</v>
      </c>
      <c r="B28" s="105">
        <f t="shared" si="7"/>
        <v>29.433410767199106</v>
      </c>
      <c r="C28" s="98">
        <f t="shared" si="7"/>
        <v>39.151049923627276</v>
      </c>
      <c r="D28" s="98">
        <f t="shared" si="7"/>
        <v>47.986546900390792</v>
      </c>
      <c r="E28" s="99">
        <f t="shared" si="7"/>
        <v>58.806367700837079</v>
      </c>
      <c r="F28" s="105">
        <f t="shared" si="7"/>
        <v>38.613606408415542</v>
      </c>
      <c r="G28" s="98">
        <f t="shared" si="7"/>
        <v>50.822320199311626</v>
      </c>
      <c r="H28" s="98">
        <f t="shared" si="7"/>
        <v>62.772571748715364</v>
      </c>
      <c r="I28" s="99">
        <f t="shared" si="7"/>
        <v>77.958687668189356</v>
      </c>
      <c r="J28" s="105">
        <f t="shared" si="7"/>
        <v>47.699160857454494</v>
      </c>
      <c r="K28" s="98">
        <f t="shared" si="7"/>
        <v>61.893989558269936</v>
      </c>
      <c r="L28" s="98">
        <f t="shared" si="7"/>
        <v>77.19574936149823</v>
      </c>
      <c r="M28" s="99">
        <f t="shared" si="7"/>
        <v>95.371591266207076</v>
      </c>
      <c r="N28" s="103">
        <f t="shared" si="7"/>
        <v>56.690074114315955</v>
      </c>
      <c r="O28" s="98">
        <f t="shared" si="7"/>
        <v>74.031882720146228</v>
      </c>
      <c r="P28" s="98">
        <f t="shared" si="7"/>
        <v>91.528215165395665</v>
      </c>
      <c r="Q28" s="98">
        <f t="shared" si="7"/>
        <v>112.46499204591251</v>
      </c>
      <c r="R28" s="118">
        <v>1400</v>
      </c>
      <c r="S28" s="105">
        <f t="shared" si="8"/>
        <v>65.586346178999918</v>
      </c>
      <c r="T28" s="98">
        <f t="shared" si="8"/>
        <v>84.361982263446947</v>
      </c>
      <c r="U28" s="98">
        <f t="shared" si="8"/>
        <v>105.67925735152224</v>
      </c>
      <c r="V28" s="99">
        <f t="shared" si="8"/>
        <v>132.08993861635577</v>
      </c>
      <c r="W28" s="105">
        <f t="shared" si="8"/>
        <v>89.968658474670818</v>
      </c>
      <c r="X28" s="98">
        <f t="shared" si="8"/>
        <v>114.68120504489693</v>
      </c>
      <c r="Y28" s="98">
        <f t="shared" si="8"/>
        <v>144.22537095784159</v>
      </c>
      <c r="Z28" s="98">
        <f t="shared" si="8"/>
        <v>186.25528495547215</v>
      </c>
      <c r="AA28" s="176"/>
      <c r="AB28" s="176"/>
      <c r="AC28" s="176"/>
      <c r="AD28" s="176"/>
      <c r="AE28" s="176"/>
      <c r="AF28" s="176"/>
      <c r="AG28" s="176"/>
      <c r="AH28" s="181"/>
    </row>
    <row r="29" spans="1:57" ht="15.75" thickBot="1" x14ac:dyDescent="0.3">
      <c r="A29" s="166">
        <v>1500</v>
      </c>
      <c r="B29" s="167">
        <f t="shared" si="7"/>
        <v>31.535797250570468</v>
      </c>
      <c r="C29" s="168">
        <f t="shared" si="7"/>
        <v>41.947553489600658</v>
      </c>
      <c r="D29" s="168">
        <f t="shared" si="7"/>
        <v>51.41415739327585</v>
      </c>
      <c r="E29" s="169">
        <f t="shared" si="7"/>
        <v>63.006822536611153</v>
      </c>
      <c r="F29" s="167">
        <f t="shared" si="7"/>
        <v>41.371721151873793</v>
      </c>
      <c r="G29" s="168">
        <f t="shared" si="7"/>
        <v>54.452485927833884</v>
      </c>
      <c r="H29" s="168">
        <f t="shared" si="7"/>
        <v>67.256326873623607</v>
      </c>
      <c r="I29" s="169">
        <f t="shared" si="7"/>
        <v>83.527165358774312</v>
      </c>
      <c r="J29" s="167">
        <f t="shared" si="7"/>
        <v>51.106243775844106</v>
      </c>
      <c r="K29" s="168">
        <f t="shared" si="7"/>
        <v>66.314988812432077</v>
      </c>
      <c r="L29" s="168">
        <f t="shared" si="7"/>
        <v>82.709731458748095</v>
      </c>
      <c r="M29" s="169">
        <f t="shared" si="7"/>
        <v>102.18384778522186</v>
      </c>
      <c r="N29" s="170">
        <f t="shared" si="7"/>
        <v>60.739365122481381</v>
      </c>
      <c r="O29" s="168">
        <f t="shared" si="7"/>
        <v>79.319874343013808</v>
      </c>
      <c r="P29" s="168">
        <f t="shared" si="7"/>
        <v>98.06594482006679</v>
      </c>
      <c r="Q29" s="168">
        <f t="shared" si="7"/>
        <v>120.4982057634777</v>
      </c>
      <c r="R29" s="166">
        <v>1500</v>
      </c>
      <c r="S29" s="167">
        <f t="shared" si="8"/>
        <v>70.27108519178563</v>
      </c>
      <c r="T29" s="168">
        <f t="shared" si="8"/>
        <v>90.387838139407435</v>
      </c>
      <c r="U29" s="168">
        <f t="shared" si="8"/>
        <v>113.22777573377383</v>
      </c>
      <c r="V29" s="169">
        <f t="shared" si="8"/>
        <v>141.52493423180977</v>
      </c>
      <c r="W29" s="167">
        <f t="shared" si="8"/>
        <v>96.394991222861591</v>
      </c>
      <c r="X29" s="168">
        <f t="shared" si="8"/>
        <v>122.87271969096099</v>
      </c>
      <c r="Y29" s="168">
        <f t="shared" si="8"/>
        <v>154.52718316911597</v>
      </c>
      <c r="Z29" s="168">
        <f t="shared" si="8"/>
        <v>199.55923388086302</v>
      </c>
      <c r="AA29" s="178"/>
      <c r="AB29" s="178"/>
      <c r="AC29" s="178"/>
      <c r="AD29" s="178"/>
      <c r="AE29" s="178"/>
      <c r="AF29" s="178"/>
      <c r="AG29" s="178"/>
      <c r="AH29" s="182"/>
    </row>
    <row r="30" spans="1:57" ht="16.5" thickTop="1" thickBot="1" x14ac:dyDescent="0.3">
      <c r="A30" s="151">
        <v>1600</v>
      </c>
      <c r="B30" s="152">
        <f t="shared" si="7"/>
        <v>33.638183733941837</v>
      </c>
      <c r="C30" s="153">
        <f t="shared" si="7"/>
        <v>44.744057055574032</v>
      </c>
      <c r="D30" s="153">
        <f t="shared" si="7"/>
        <v>54.841767886160909</v>
      </c>
      <c r="E30" s="154">
        <f t="shared" si="7"/>
        <v>67.207277372385235</v>
      </c>
      <c r="F30" s="152">
        <f t="shared" si="7"/>
        <v>44.12983589533205</v>
      </c>
      <c r="G30" s="153">
        <f t="shared" si="7"/>
        <v>58.082651656356141</v>
      </c>
      <c r="H30" s="153">
        <f t="shared" si="7"/>
        <v>71.740081998531849</v>
      </c>
      <c r="I30" s="154">
        <f t="shared" si="7"/>
        <v>89.095643049359268</v>
      </c>
      <c r="J30" s="152">
        <f t="shared" si="7"/>
        <v>54.513326694233712</v>
      </c>
      <c r="K30" s="153">
        <f t="shared" si="7"/>
        <v>70.735988066594217</v>
      </c>
      <c r="L30" s="153">
        <f t="shared" si="7"/>
        <v>88.223713555997975</v>
      </c>
      <c r="M30" s="154">
        <f t="shared" si="7"/>
        <v>108.99610430423665</v>
      </c>
      <c r="N30" s="155">
        <f t="shared" si="7"/>
        <v>64.7886561306468</v>
      </c>
      <c r="O30" s="153">
        <f t="shared" si="7"/>
        <v>84.607865965881402</v>
      </c>
      <c r="P30" s="153">
        <f t="shared" si="7"/>
        <v>104.6036744747379</v>
      </c>
      <c r="Q30" s="153">
        <f t="shared" si="7"/>
        <v>128.53141948104286</v>
      </c>
      <c r="R30" s="151">
        <v>1600</v>
      </c>
      <c r="S30" s="152">
        <f t="shared" si="8"/>
        <v>74.955824204571343</v>
      </c>
      <c r="T30" s="153">
        <f t="shared" si="8"/>
        <v>96.413694015367938</v>
      </c>
      <c r="U30" s="153">
        <f t="shared" si="8"/>
        <v>120.77629411602541</v>
      </c>
      <c r="V30" s="154">
        <f t="shared" si="8"/>
        <v>150.95992984726374</v>
      </c>
      <c r="W30" s="152">
        <f t="shared" si="8"/>
        <v>102.82132397105237</v>
      </c>
      <c r="X30" s="153">
        <f t="shared" si="8"/>
        <v>131.06423433702506</v>
      </c>
      <c r="Y30" s="153">
        <f t="shared" si="8"/>
        <v>164.82899538039038</v>
      </c>
      <c r="Z30" s="153">
        <f t="shared" si="8"/>
        <v>212.86318280625389</v>
      </c>
      <c r="AA30" s="176"/>
      <c r="AB30" s="176"/>
      <c r="AC30" s="176"/>
      <c r="AD30" s="176"/>
      <c r="AE30" s="176"/>
      <c r="AF30" s="176"/>
      <c r="AG30" s="176"/>
      <c r="AH30" s="181"/>
    </row>
    <row r="31" spans="1:57" ht="15.75" thickBot="1" x14ac:dyDescent="0.3">
      <c r="A31" s="117">
        <v>1700</v>
      </c>
      <c r="B31" s="106">
        <f t="shared" si="7"/>
        <v>35.740570217313198</v>
      </c>
      <c r="C31" s="100">
        <f t="shared" si="7"/>
        <v>47.540560621547407</v>
      </c>
      <c r="D31" s="100">
        <f t="shared" si="7"/>
        <v>58.269378379045968</v>
      </c>
      <c r="E31" s="101">
        <f t="shared" si="7"/>
        <v>71.407732208159302</v>
      </c>
      <c r="F31" s="106">
        <f t="shared" si="7"/>
        <v>46.887950638790301</v>
      </c>
      <c r="G31" s="100">
        <f t="shared" si="7"/>
        <v>61.712817384878406</v>
      </c>
      <c r="H31" s="100">
        <f t="shared" si="7"/>
        <v>76.223837123440092</v>
      </c>
      <c r="I31" s="101">
        <f t="shared" si="7"/>
        <v>94.664120739944224</v>
      </c>
      <c r="J31" s="106">
        <f t="shared" si="7"/>
        <v>57.920409612623317</v>
      </c>
      <c r="K31" s="100">
        <f t="shared" si="7"/>
        <v>75.156987320756357</v>
      </c>
      <c r="L31" s="100">
        <f t="shared" si="7"/>
        <v>93.73769565324784</v>
      </c>
      <c r="M31" s="101">
        <f t="shared" si="7"/>
        <v>115.80836082325145</v>
      </c>
      <c r="N31" s="104">
        <f t="shared" si="7"/>
        <v>68.837947138812225</v>
      </c>
      <c r="O31" s="100">
        <f t="shared" si="7"/>
        <v>89.895857588748996</v>
      </c>
      <c r="P31" s="100">
        <f t="shared" si="7"/>
        <v>111.14140412940903</v>
      </c>
      <c r="Q31" s="100">
        <f t="shared" si="7"/>
        <v>136.56463319860805</v>
      </c>
      <c r="R31" s="117">
        <v>1700</v>
      </c>
      <c r="S31" s="106">
        <f t="shared" si="8"/>
        <v>79.640563217357055</v>
      </c>
      <c r="T31" s="100">
        <f t="shared" si="8"/>
        <v>102.43954989132843</v>
      </c>
      <c r="U31" s="100">
        <f t="shared" si="8"/>
        <v>128.324812498277</v>
      </c>
      <c r="V31" s="101">
        <f t="shared" si="8"/>
        <v>160.39492546271774</v>
      </c>
      <c r="W31" s="106">
        <f t="shared" si="8"/>
        <v>109.24765671924314</v>
      </c>
      <c r="X31" s="100">
        <f t="shared" si="8"/>
        <v>139.25574898308912</v>
      </c>
      <c r="Y31" s="100">
        <f t="shared" si="8"/>
        <v>175.13080759166476</v>
      </c>
      <c r="Z31" s="100">
        <f t="shared" si="8"/>
        <v>226.16713173164476</v>
      </c>
      <c r="AA31" s="178"/>
      <c r="AB31" s="178"/>
      <c r="AC31" s="178"/>
      <c r="AD31" s="178"/>
      <c r="AE31" s="178"/>
      <c r="AF31" s="178"/>
      <c r="AG31" s="178"/>
      <c r="AH31" s="182"/>
    </row>
    <row r="32" spans="1:57" ht="15.75" thickBot="1" x14ac:dyDescent="0.3">
      <c r="A32" s="118">
        <v>1800</v>
      </c>
      <c r="B32" s="105">
        <f t="shared" si="7"/>
        <v>37.84295670068456</v>
      </c>
      <c r="C32" s="98">
        <f t="shared" si="7"/>
        <v>50.337064187520788</v>
      </c>
      <c r="D32" s="98">
        <f t="shared" si="7"/>
        <v>61.696988871931019</v>
      </c>
      <c r="E32" s="99">
        <f t="shared" si="7"/>
        <v>75.608187043933384</v>
      </c>
      <c r="F32" s="105">
        <f t="shared" si="7"/>
        <v>49.646065382248551</v>
      </c>
      <c r="G32" s="98">
        <f t="shared" si="7"/>
        <v>65.342983113400663</v>
      </c>
      <c r="H32" s="98">
        <f t="shared" si="7"/>
        <v>80.707592248348334</v>
      </c>
      <c r="I32" s="99">
        <f t="shared" si="7"/>
        <v>100.23259843052917</v>
      </c>
      <c r="J32" s="105">
        <f t="shared" si="7"/>
        <v>61.327492531012922</v>
      </c>
      <c r="K32" s="98">
        <f t="shared" si="7"/>
        <v>79.577986574918484</v>
      </c>
      <c r="L32" s="98">
        <f t="shared" si="7"/>
        <v>99.25167775049772</v>
      </c>
      <c r="M32" s="99">
        <f t="shared" si="7"/>
        <v>122.62061734226623</v>
      </c>
      <c r="N32" s="103">
        <f t="shared" si="7"/>
        <v>72.887238146977651</v>
      </c>
      <c r="O32" s="98">
        <f t="shared" si="7"/>
        <v>95.183849211616575</v>
      </c>
      <c r="P32" s="98">
        <f t="shared" si="7"/>
        <v>117.67913378408015</v>
      </c>
      <c r="Q32" s="98">
        <f t="shared" si="7"/>
        <v>144.59784691617324</v>
      </c>
      <c r="R32" s="118">
        <v>1800</v>
      </c>
      <c r="S32" s="105">
        <f t="shared" si="8"/>
        <v>84.325302230142754</v>
      </c>
      <c r="T32" s="98">
        <f t="shared" si="8"/>
        <v>108.46540576728893</v>
      </c>
      <c r="U32" s="98">
        <f t="shared" si="8"/>
        <v>135.87333088052858</v>
      </c>
      <c r="V32" s="99">
        <f t="shared" si="8"/>
        <v>169.82992107817171</v>
      </c>
      <c r="W32" s="105">
        <f t="shared" si="8"/>
        <v>115.67398946743391</v>
      </c>
      <c r="X32" s="98">
        <f t="shared" si="8"/>
        <v>147.44726362915318</v>
      </c>
      <c r="Y32" s="98">
        <f t="shared" si="8"/>
        <v>185.43261980293917</v>
      </c>
      <c r="Z32" s="98">
        <f t="shared" si="8"/>
        <v>239.47108065703563</v>
      </c>
      <c r="AA32" s="176"/>
      <c r="AB32" s="176"/>
      <c r="AC32" s="176"/>
      <c r="AD32" s="176"/>
      <c r="AE32" s="176"/>
      <c r="AF32" s="176"/>
      <c r="AG32" s="176"/>
      <c r="AH32" s="181"/>
    </row>
    <row r="33" spans="1:34" ht="15.75" thickBot="1" x14ac:dyDescent="0.3">
      <c r="A33" s="117">
        <v>1900</v>
      </c>
      <c r="B33" s="106">
        <f t="shared" si="7"/>
        <v>39.945343184055929</v>
      </c>
      <c r="C33" s="100">
        <f t="shared" si="7"/>
        <v>53.133567753494162</v>
      </c>
      <c r="D33" s="100">
        <f t="shared" si="7"/>
        <v>65.124599364816078</v>
      </c>
      <c r="E33" s="101">
        <f t="shared" si="7"/>
        <v>79.808641879707466</v>
      </c>
      <c r="F33" s="106">
        <f t="shared" si="7"/>
        <v>52.404180125706809</v>
      </c>
      <c r="G33" s="100">
        <f t="shared" si="7"/>
        <v>68.973148841922921</v>
      </c>
      <c r="H33" s="100">
        <f t="shared" si="7"/>
        <v>85.191347373256562</v>
      </c>
      <c r="I33" s="101">
        <f t="shared" si="7"/>
        <v>105.80107612111412</v>
      </c>
      <c r="J33" s="106">
        <f t="shared" si="7"/>
        <v>64.734575449402527</v>
      </c>
      <c r="K33" s="100">
        <f t="shared" si="7"/>
        <v>83.998985829080624</v>
      </c>
      <c r="L33" s="100">
        <f t="shared" si="7"/>
        <v>104.7656598477476</v>
      </c>
      <c r="M33" s="101">
        <f t="shared" si="7"/>
        <v>129.43287386128102</v>
      </c>
      <c r="N33" s="104">
        <f t="shared" si="7"/>
        <v>76.936529155143077</v>
      </c>
      <c r="O33" s="100">
        <f t="shared" si="7"/>
        <v>100.47184083448417</v>
      </c>
      <c r="P33" s="100">
        <f t="shared" si="7"/>
        <v>124.21686343875126</v>
      </c>
      <c r="Q33" s="100">
        <f t="shared" si="7"/>
        <v>152.6310606337384</v>
      </c>
      <c r="R33" s="117">
        <v>1900</v>
      </c>
      <c r="S33" s="106">
        <f t="shared" si="8"/>
        <v>89.010041242928466</v>
      </c>
      <c r="T33" s="100">
        <f t="shared" si="8"/>
        <v>114.49126164324942</v>
      </c>
      <c r="U33" s="100">
        <f t="shared" si="8"/>
        <v>143.42184926278017</v>
      </c>
      <c r="V33" s="101">
        <f t="shared" si="8"/>
        <v>179.26491669362568</v>
      </c>
      <c r="W33" s="106">
        <f t="shared" si="8"/>
        <v>122.10032221562469</v>
      </c>
      <c r="X33" s="100">
        <f t="shared" si="8"/>
        <v>155.63877827521725</v>
      </c>
      <c r="Y33" s="100">
        <f t="shared" si="8"/>
        <v>195.73443201421358</v>
      </c>
      <c r="Z33" s="100">
        <f t="shared" si="8"/>
        <v>252.7750295824265</v>
      </c>
      <c r="AA33" s="178"/>
      <c r="AB33" s="178"/>
      <c r="AC33" s="178"/>
      <c r="AD33" s="178"/>
      <c r="AE33" s="178"/>
      <c r="AF33" s="178"/>
      <c r="AG33" s="178"/>
      <c r="AH33" s="182"/>
    </row>
    <row r="34" spans="1:34" ht="15.75" thickBot="1" x14ac:dyDescent="0.3">
      <c r="A34" s="161">
        <v>2000</v>
      </c>
      <c r="B34" s="162">
        <f t="shared" si="7"/>
        <v>42.047729667427291</v>
      </c>
      <c r="C34" s="163">
        <f t="shared" si="7"/>
        <v>55.930071319467544</v>
      </c>
      <c r="D34" s="163">
        <f t="shared" si="7"/>
        <v>68.552209857701129</v>
      </c>
      <c r="E34" s="164">
        <f t="shared" si="7"/>
        <v>84.009096715481547</v>
      </c>
      <c r="F34" s="162">
        <f t="shared" si="7"/>
        <v>55.162294869165059</v>
      </c>
      <c r="G34" s="163">
        <f t="shared" si="7"/>
        <v>72.603314570445178</v>
      </c>
      <c r="H34" s="163">
        <f t="shared" si="7"/>
        <v>89.675102498164804</v>
      </c>
      <c r="I34" s="164">
        <f t="shared" si="7"/>
        <v>111.36955381169908</v>
      </c>
      <c r="J34" s="162">
        <f t="shared" si="7"/>
        <v>68.141658367792132</v>
      </c>
      <c r="K34" s="163">
        <f t="shared" si="7"/>
        <v>88.419985083242764</v>
      </c>
      <c r="L34" s="163">
        <f t="shared" si="7"/>
        <v>110.27964194499746</v>
      </c>
      <c r="M34" s="164">
        <f t="shared" si="7"/>
        <v>136.24513038029582</v>
      </c>
      <c r="N34" s="165">
        <f t="shared" si="7"/>
        <v>80.985820163308503</v>
      </c>
      <c r="O34" s="163">
        <f t="shared" si="7"/>
        <v>105.75983245735175</v>
      </c>
      <c r="P34" s="163">
        <f t="shared" si="7"/>
        <v>130.75459309342239</v>
      </c>
      <c r="Q34" s="163">
        <f t="shared" si="7"/>
        <v>160.66427435130359</v>
      </c>
      <c r="R34" s="161">
        <v>2000</v>
      </c>
      <c r="S34" s="162">
        <f t="shared" si="8"/>
        <v>93.694780255714178</v>
      </c>
      <c r="T34" s="163">
        <f t="shared" si="8"/>
        <v>120.51711751920992</v>
      </c>
      <c r="U34" s="163">
        <f t="shared" si="8"/>
        <v>150.97036764503179</v>
      </c>
      <c r="V34" s="164">
        <f t="shared" si="8"/>
        <v>188.69991230907968</v>
      </c>
      <c r="W34" s="162">
        <f t="shared" si="8"/>
        <v>128.52665496381547</v>
      </c>
      <c r="X34" s="163">
        <f t="shared" si="8"/>
        <v>163.83029292128131</v>
      </c>
      <c r="Y34" s="163">
        <f t="shared" si="8"/>
        <v>206.03624422548796</v>
      </c>
      <c r="Z34" s="163">
        <f t="shared" si="8"/>
        <v>266.07897850781734</v>
      </c>
      <c r="AA34" s="176"/>
      <c r="AB34" s="176"/>
      <c r="AC34" s="176"/>
      <c r="AD34" s="176"/>
      <c r="AE34" s="176"/>
      <c r="AF34" s="176"/>
      <c r="AG34" s="176"/>
      <c r="AH34" s="181"/>
    </row>
    <row r="35" spans="1:34" ht="16.5" thickTop="1" thickBot="1" x14ac:dyDescent="0.3">
      <c r="A35" s="156">
        <v>2100</v>
      </c>
      <c r="B35" s="157">
        <f t="shared" si="7"/>
        <v>44.150116150798659</v>
      </c>
      <c r="C35" s="158">
        <f t="shared" si="7"/>
        <v>58.726574885440918</v>
      </c>
      <c r="D35" s="158">
        <f t="shared" si="7"/>
        <v>71.979820350586195</v>
      </c>
      <c r="E35" s="159">
        <f t="shared" si="7"/>
        <v>88.209551551255615</v>
      </c>
      <c r="F35" s="157">
        <f t="shared" si="7"/>
        <v>57.92040961262331</v>
      </c>
      <c r="G35" s="158">
        <f t="shared" si="7"/>
        <v>76.233480298967436</v>
      </c>
      <c r="H35" s="158">
        <f t="shared" si="7"/>
        <v>94.158857623073047</v>
      </c>
      <c r="I35" s="159">
        <f t="shared" si="7"/>
        <v>116.93803150228403</v>
      </c>
      <c r="J35" s="157">
        <f t="shared" si="7"/>
        <v>71.548741286181752</v>
      </c>
      <c r="K35" s="158">
        <f t="shared" si="7"/>
        <v>92.840984337404905</v>
      </c>
      <c r="L35" s="158">
        <f t="shared" si="7"/>
        <v>115.79362404224734</v>
      </c>
      <c r="M35" s="159">
        <f t="shared" si="7"/>
        <v>143.05738689931061</v>
      </c>
      <c r="N35" s="160">
        <f t="shared" si="7"/>
        <v>85.035111171473929</v>
      </c>
      <c r="O35" s="158">
        <f t="shared" si="7"/>
        <v>111.04782408021934</v>
      </c>
      <c r="P35" s="158">
        <f t="shared" si="7"/>
        <v>137.29232274809351</v>
      </c>
      <c r="Q35" s="158">
        <f t="shared" si="7"/>
        <v>168.69748806886878</v>
      </c>
      <c r="R35" s="156">
        <v>2100</v>
      </c>
      <c r="S35" s="157">
        <f t="shared" ref="S35:Z44" si="9">S$24/1000*$R35</f>
        <v>98.379519268499891</v>
      </c>
      <c r="T35" s="158">
        <f t="shared" si="9"/>
        <v>126.54297339517042</v>
      </c>
      <c r="U35" s="158">
        <f t="shared" si="9"/>
        <v>158.51888602728337</v>
      </c>
      <c r="V35" s="159">
        <f t="shared" si="9"/>
        <v>198.13490792453365</v>
      </c>
      <c r="W35" s="157">
        <f t="shared" si="9"/>
        <v>134.95298771200623</v>
      </c>
      <c r="X35" s="158">
        <f t="shared" si="9"/>
        <v>172.02180756734538</v>
      </c>
      <c r="Y35" s="158">
        <f t="shared" si="9"/>
        <v>216.33805643676237</v>
      </c>
      <c r="Z35" s="158">
        <f t="shared" si="9"/>
        <v>279.38292743320824</v>
      </c>
      <c r="AA35" s="178"/>
      <c r="AB35" s="178"/>
      <c r="AC35" s="178"/>
      <c r="AD35" s="178"/>
      <c r="AE35" s="178"/>
      <c r="AF35" s="178"/>
      <c r="AG35" s="178"/>
      <c r="AH35" s="182"/>
    </row>
    <row r="36" spans="1:34" ht="15.75" thickBot="1" x14ac:dyDescent="0.3">
      <c r="A36" s="118">
        <v>2200</v>
      </c>
      <c r="B36" s="105">
        <f t="shared" si="7"/>
        <v>46.252502634170021</v>
      </c>
      <c r="C36" s="98">
        <f t="shared" si="7"/>
        <v>61.523078451414293</v>
      </c>
      <c r="D36" s="98">
        <f t="shared" si="7"/>
        <v>75.407430843471246</v>
      </c>
      <c r="E36" s="99">
        <f t="shared" si="7"/>
        <v>92.410006387029696</v>
      </c>
      <c r="F36" s="105">
        <f t="shared" si="7"/>
        <v>60.678524356081567</v>
      </c>
      <c r="G36" s="98">
        <f t="shared" si="7"/>
        <v>79.863646027489693</v>
      </c>
      <c r="H36" s="98">
        <f t="shared" si="7"/>
        <v>98.642612747981289</v>
      </c>
      <c r="I36" s="99">
        <f t="shared" si="7"/>
        <v>122.50650919286899</v>
      </c>
      <c r="J36" s="105">
        <f t="shared" si="7"/>
        <v>74.955824204571357</v>
      </c>
      <c r="K36" s="98">
        <f t="shared" si="7"/>
        <v>97.261983591567045</v>
      </c>
      <c r="L36" s="98">
        <f t="shared" si="7"/>
        <v>121.30760613949721</v>
      </c>
      <c r="M36" s="99">
        <f t="shared" si="7"/>
        <v>149.86964341832541</v>
      </c>
      <c r="N36" s="103">
        <f t="shared" si="7"/>
        <v>89.084402179639355</v>
      </c>
      <c r="O36" s="98">
        <f t="shared" si="7"/>
        <v>116.33581570308692</v>
      </c>
      <c r="P36" s="98">
        <f t="shared" si="7"/>
        <v>143.83005240276461</v>
      </c>
      <c r="Q36" s="98">
        <f t="shared" si="7"/>
        <v>176.73070178643394</v>
      </c>
      <c r="R36" s="118">
        <v>2200</v>
      </c>
      <c r="S36" s="105">
        <f t="shared" si="9"/>
        <v>103.06425828128559</v>
      </c>
      <c r="T36" s="98">
        <f t="shared" si="9"/>
        <v>132.56882927113091</v>
      </c>
      <c r="U36" s="98">
        <f t="shared" si="9"/>
        <v>166.06740440953496</v>
      </c>
      <c r="V36" s="99">
        <f t="shared" si="9"/>
        <v>207.56990353998765</v>
      </c>
      <c r="W36" s="105">
        <f t="shared" si="9"/>
        <v>141.37932046019702</v>
      </c>
      <c r="X36" s="98">
        <f t="shared" si="9"/>
        <v>180.21332221340944</v>
      </c>
      <c r="Y36" s="98">
        <f t="shared" si="9"/>
        <v>226.63986864803675</v>
      </c>
      <c r="Z36" s="98">
        <f t="shared" si="9"/>
        <v>292.68687635859908</v>
      </c>
      <c r="AA36" s="176"/>
      <c r="AB36" s="176"/>
      <c r="AC36" s="176"/>
      <c r="AD36" s="176"/>
      <c r="AE36" s="176"/>
      <c r="AF36" s="176"/>
      <c r="AG36" s="176"/>
      <c r="AH36" s="181"/>
    </row>
    <row r="37" spans="1:34" ht="15.75" thickBot="1" x14ac:dyDescent="0.3">
      <c r="A37" s="117">
        <v>2300</v>
      </c>
      <c r="B37" s="106">
        <f t="shared" si="7"/>
        <v>48.35488911754139</v>
      </c>
      <c r="C37" s="100">
        <f t="shared" si="7"/>
        <v>64.319582017387674</v>
      </c>
      <c r="D37" s="100">
        <f t="shared" si="7"/>
        <v>78.835041336356312</v>
      </c>
      <c r="E37" s="101">
        <f t="shared" si="7"/>
        <v>96.610461222803778</v>
      </c>
      <c r="F37" s="106">
        <f t="shared" si="7"/>
        <v>63.436639099539818</v>
      </c>
      <c r="G37" s="100">
        <f t="shared" si="7"/>
        <v>83.493811756011951</v>
      </c>
      <c r="H37" s="100">
        <f t="shared" si="7"/>
        <v>103.12636787288953</v>
      </c>
      <c r="I37" s="101">
        <f t="shared" si="7"/>
        <v>128.07498688345393</v>
      </c>
      <c r="J37" s="106">
        <f t="shared" si="7"/>
        <v>78.362907122960962</v>
      </c>
      <c r="K37" s="100">
        <f t="shared" si="7"/>
        <v>101.68298284572919</v>
      </c>
      <c r="L37" s="100">
        <f t="shared" si="7"/>
        <v>126.82158823674709</v>
      </c>
      <c r="M37" s="101">
        <f t="shared" si="7"/>
        <v>156.68189993734018</v>
      </c>
      <c r="N37" s="104">
        <f t="shared" si="7"/>
        <v>93.133693187804781</v>
      </c>
      <c r="O37" s="100">
        <f t="shared" si="7"/>
        <v>121.62380732595452</v>
      </c>
      <c r="P37" s="100">
        <f t="shared" si="7"/>
        <v>150.36778205743573</v>
      </c>
      <c r="Q37" s="100">
        <f t="shared" si="7"/>
        <v>184.76391550399913</v>
      </c>
      <c r="R37" s="117">
        <v>2300</v>
      </c>
      <c r="S37" s="106">
        <f t="shared" si="9"/>
        <v>107.7489972940713</v>
      </c>
      <c r="T37" s="100">
        <f t="shared" si="9"/>
        <v>138.59468514709141</v>
      </c>
      <c r="U37" s="100">
        <f t="shared" si="9"/>
        <v>173.61592279178655</v>
      </c>
      <c r="V37" s="101">
        <f t="shared" si="9"/>
        <v>217.00489915544162</v>
      </c>
      <c r="W37" s="106">
        <f t="shared" si="9"/>
        <v>147.80565320838778</v>
      </c>
      <c r="X37" s="100">
        <f t="shared" si="9"/>
        <v>188.40483685947351</v>
      </c>
      <c r="Y37" s="100">
        <f t="shared" si="9"/>
        <v>236.94168085931116</v>
      </c>
      <c r="Z37" s="100">
        <f t="shared" si="9"/>
        <v>305.99082528398998</v>
      </c>
      <c r="AA37" s="178"/>
      <c r="AB37" s="178"/>
      <c r="AC37" s="178"/>
      <c r="AD37" s="178"/>
      <c r="AE37" s="178"/>
      <c r="AF37" s="178"/>
      <c r="AG37" s="178"/>
      <c r="AH37" s="182"/>
    </row>
    <row r="38" spans="1:34" ht="15.75" thickBot="1" x14ac:dyDescent="0.3">
      <c r="A38" s="118">
        <v>2400</v>
      </c>
      <c r="B38" s="105">
        <f t="shared" si="7"/>
        <v>50.457275600912752</v>
      </c>
      <c r="C38" s="98">
        <f t="shared" si="7"/>
        <v>67.116085583361055</v>
      </c>
      <c r="D38" s="98">
        <f t="shared" si="7"/>
        <v>82.262651829241364</v>
      </c>
      <c r="E38" s="99">
        <f t="shared" si="7"/>
        <v>100.81091605857785</v>
      </c>
      <c r="F38" s="105">
        <f t="shared" si="7"/>
        <v>66.194753842998068</v>
      </c>
      <c r="G38" s="98">
        <f t="shared" si="7"/>
        <v>87.123977484534208</v>
      </c>
      <c r="H38" s="98">
        <f t="shared" si="7"/>
        <v>107.61012299779777</v>
      </c>
      <c r="I38" s="99">
        <f t="shared" si="7"/>
        <v>133.64346457403889</v>
      </c>
      <c r="J38" s="105">
        <f t="shared" si="7"/>
        <v>81.769990041350567</v>
      </c>
      <c r="K38" s="98">
        <f t="shared" si="7"/>
        <v>106.10398209989133</v>
      </c>
      <c r="L38" s="98">
        <f t="shared" si="7"/>
        <v>132.33557033399697</v>
      </c>
      <c r="M38" s="99">
        <f t="shared" si="7"/>
        <v>163.49415645635497</v>
      </c>
      <c r="N38" s="103">
        <f t="shared" si="7"/>
        <v>97.182984195970207</v>
      </c>
      <c r="O38" s="98">
        <f t="shared" si="7"/>
        <v>126.9117989488221</v>
      </c>
      <c r="P38" s="98">
        <f t="shared" si="7"/>
        <v>156.90551171210686</v>
      </c>
      <c r="Q38" s="98">
        <f t="shared" si="7"/>
        <v>192.79712922156432</v>
      </c>
      <c r="R38" s="118">
        <v>2400</v>
      </c>
      <c r="S38" s="105">
        <f t="shared" si="9"/>
        <v>112.43373630685701</v>
      </c>
      <c r="T38" s="98">
        <f t="shared" si="9"/>
        <v>144.62054102305191</v>
      </c>
      <c r="U38" s="98">
        <f t="shared" si="9"/>
        <v>181.16444117403813</v>
      </c>
      <c r="V38" s="99">
        <f t="shared" si="9"/>
        <v>226.43989477089562</v>
      </c>
      <c r="W38" s="105">
        <f t="shared" si="9"/>
        <v>154.23198595657854</v>
      </c>
      <c r="X38" s="98">
        <f t="shared" si="9"/>
        <v>196.59635150553757</v>
      </c>
      <c r="Y38" s="98">
        <f t="shared" si="9"/>
        <v>247.24349307058557</v>
      </c>
      <c r="Z38" s="98">
        <f t="shared" si="9"/>
        <v>319.29477420938082</v>
      </c>
      <c r="AA38" s="176"/>
      <c r="AB38" s="176"/>
      <c r="AC38" s="176"/>
      <c r="AD38" s="176"/>
      <c r="AE38" s="176"/>
      <c r="AF38" s="176"/>
      <c r="AG38" s="176"/>
      <c r="AH38" s="181"/>
    </row>
    <row r="39" spans="1:34" ht="15.75" thickBot="1" x14ac:dyDescent="0.3">
      <c r="A39" s="166">
        <v>2500</v>
      </c>
      <c r="B39" s="167">
        <f t="shared" si="7"/>
        <v>52.559662084284113</v>
      </c>
      <c r="C39" s="168">
        <f t="shared" si="7"/>
        <v>69.912589149334423</v>
      </c>
      <c r="D39" s="168">
        <f t="shared" si="7"/>
        <v>85.690262322126415</v>
      </c>
      <c r="E39" s="169">
        <f t="shared" si="7"/>
        <v>105.01137089435193</v>
      </c>
      <c r="F39" s="167">
        <f t="shared" si="7"/>
        <v>68.952868586456319</v>
      </c>
      <c r="G39" s="168">
        <f t="shared" si="7"/>
        <v>90.75414321305648</v>
      </c>
      <c r="H39" s="168">
        <f t="shared" si="7"/>
        <v>112.09387812270602</v>
      </c>
      <c r="I39" s="169">
        <f t="shared" si="7"/>
        <v>139.21194226462384</v>
      </c>
      <c r="J39" s="167">
        <f t="shared" si="7"/>
        <v>85.177072959740173</v>
      </c>
      <c r="K39" s="168">
        <f t="shared" si="7"/>
        <v>110.52498135405345</v>
      </c>
      <c r="L39" s="168">
        <f t="shared" si="7"/>
        <v>137.84955243124682</v>
      </c>
      <c r="M39" s="169">
        <f t="shared" si="7"/>
        <v>170.30641297536977</v>
      </c>
      <c r="N39" s="170">
        <f t="shared" si="7"/>
        <v>101.23227520413563</v>
      </c>
      <c r="O39" s="168">
        <f t="shared" si="7"/>
        <v>132.1997905716897</v>
      </c>
      <c r="P39" s="168">
        <f t="shared" si="7"/>
        <v>163.44324136677798</v>
      </c>
      <c r="Q39" s="168">
        <f t="shared" si="7"/>
        <v>200.83034293912948</v>
      </c>
      <c r="R39" s="166">
        <v>2500</v>
      </c>
      <c r="S39" s="167">
        <f t="shared" si="9"/>
        <v>117.11847531964273</v>
      </c>
      <c r="T39" s="168">
        <f t="shared" si="9"/>
        <v>150.64639689901239</v>
      </c>
      <c r="U39" s="168">
        <f t="shared" si="9"/>
        <v>188.71295955628972</v>
      </c>
      <c r="V39" s="169">
        <f t="shared" si="9"/>
        <v>235.87489038634959</v>
      </c>
      <c r="W39" s="167">
        <f t="shared" si="9"/>
        <v>160.65831870476933</v>
      </c>
      <c r="X39" s="168">
        <f t="shared" si="9"/>
        <v>204.78786615160163</v>
      </c>
      <c r="Y39" s="168">
        <f t="shared" si="9"/>
        <v>257.54530528185995</v>
      </c>
      <c r="Z39" s="168">
        <f t="shared" si="9"/>
        <v>332.59872313477172</v>
      </c>
      <c r="AA39" s="178"/>
      <c r="AB39" s="178"/>
      <c r="AC39" s="178"/>
      <c r="AD39" s="178"/>
      <c r="AE39" s="178"/>
      <c r="AF39" s="178"/>
      <c r="AG39" s="178"/>
      <c r="AH39" s="182"/>
    </row>
    <row r="40" spans="1:34" ht="16.5" thickTop="1" thickBot="1" x14ac:dyDescent="0.3">
      <c r="A40" s="151">
        <v>2600</v>
      </c>
      <c r="B40" s="152">
        <f>B$24/1000*$A40</f>
        <v>54.662048567655482</v>
      </c>
      <c r="C40" s="153">
        <f t="shared" si="7"/>
        <v>72.709092715307804</v>
      </c>
      <c r="D40" s="153">
        <f t="shared" si="7"/>
        <v>89.117872815011481</v>
      </c>
      <c r="E40" s="154">
        <f t="shared" si="7"/>
        <v>109.21182573012601</v>
      </c>
      <c r="F40" s="152">
        <f t="shared" si="7"/>
        <v>71.710983329914583</v>
      </c>
      <c r="G40" s="153">
        <f t="shared" si="7"/>
        <v>94.384308941578738</v>
      </c>
      <c r="H40" s="153">
        <f t="shared" si="7"/>
        <v>116.57763324761424</v>
      </c>
      <c r="I40" s="154">
        <f t="shared" si="7"/>
        <v>144.7804199552088</v>
      </c>
      <c r="J40" s="152">
        <f t="shared" si="7"/>
        <v>88.584155878129778</v>
      </c>
      <c r="K40" s="153">
        <f t="shared" si="7"/>
        <v>114.94598060821559</v>
      </c>
      <c r="L40" s="153">
        <f t="shared" si="7"/>
        <v>143.3635345284967</v>
      </c>
      <c r="M40" s="154">
        <f t="shared" si="7"/>
        <v>177.11866949438456</v>
      </c>
      <c r="N40" s="155">
        <f t="shared" si="7"/>
        <v>105.28156621230106</v>
      </c>
      <c r="O40" s="153">
        <f t="shared" si="7"/>
        <v>137.48778219455727</v>
      </c>
      <c r="P40" s="153">
        <f t="shared" si="7"/>
        <v>169.98097102144911</v>
      </c>
      <c r="Q40" s="153">
        <f t="shared" si="7"/>
        <v>208.86355665669467</v>
      </c>
      <c r="R40" s="151">
        <v>2600</v>
      </c>
      <c r="S40" s="152">
        <f t="shared" si="9"/>
        <v>121.80321433242842</v>
      </c>
      <c r="T40" s="153">
        <f t="shared" si="9"/>
        <v>156.67225277497289</v>
      </c>
      <c r="U40" s="153">
        <f t="shared" si="9"/>
        <v>196.2614779385413</v>
      </c>
      <c r="V40" s="154">
        <f t="shared" si="9"/>
        <v>245.30988600180359</v>
      </c>
      <c r="W40" s="152">
        <f t="shared" si="9"/>
        <v>167.08465145296009</v>
      </c>
      <c r="X40" s="153">
        <f t="shared" si="9"/>
        <v>212.97938079766573</v>
      </c>
      <c r="Y40" s="153">
        <f t="shared" si="9"/>
        <v>267.84711749313436</v>
      </c>
      <c r="Z40" s="153">
        <f t="shared" si="9"/>
        <v>345.90267206016256</v>
      </c>
      <c r="AA40" s="176"/>
      <c r="AB40" s="176"/>
      <c r="AC40" s="176"/>
      <c r="AD40" s="176"/>
      <c r="AE40" s="176"/>
      <c r="AF40" s="176"/>
      <c r="AG40" s="176"/>
      <c r="AH40" s="181"/>
    </row>
    <row r="41" spans="1:34" ht="15.75" thickBot="1" x14ac:dyDescent="0.3">
      <c r="A41" s="117">
        <v>2700</v>
      </c>
      <c r="B41" s="106">
        <f t="shared" ref="B41:Q54" si="10">B$24/1000*$A41</f>
        <v>56.764435051026844</v>
      </c>
      <c r="C41" s="100">
        <f t="shared" si="10"/>
        <v>75.505596281281186</v>
      </c>
      <c r="D41" s="100">
        <f t="shared" si="10"/>
        <v>92.545483307896532</v>
      </c>
      <c r="E41" s="101">
        <f t="shared" si="10"/>
        <v>113.41228056590008</v>
      </c>
      <c r="F41" s="106">
        <f t="shared" si="10"/>
        <v>74.469098073372834</v>
      </c>
      <c r="G41" s="100">
        <f t="shared" si="10"/>
        <v>98.014474670100995</v>
      </c>
      <c r="H41" s="100">
        <f t="shared" si="10"/>
        <v>121.06138837252249</v>
      </c>
      <c r="I41" s="101">
        <f t="shared" si="10"/>
        <v>150.34889764579376</v>
      </c>
      <c r="J41" s="106">
        <f t="shared" si="10"/>
        <v>91.991238796519383</v>
      </c>
      <c r="K41" s="100">
        <f t="shared" si="10"/>
        <v>119.36697986237773</v>
      </c>
      <c r="L41" s="100">
        <f t="shared" si="10"/>
        <v>148.87751662574658</v>
      </c>
      <c r="M41" s="101">
        <f t="shared" si="10"/>
        <v>183.93092601339936</v>
      </c>
      <c r="N41" s="104">
        <f t="shared" si="10"/>
        <v>109.33085722046648</v>
      </c>
      <c r="O41" s="100">
        <f t="shared" si="10"/>
        <v>142.77577381742486</v>
      </c>
      <c r="P41" s="100">
        <f t="shared" si="10"/>
        <v>176.5187006761202</v>
      </c>
      <c r="Q41" s="100">
        <f t="shared" si="10"/>
        <v>216.89677037425986</v>
      </c>
      <c r="R41" s="117">
        <v>2700</v>
      </c>
      <c r="S41" s="106">
        <f t="shared" si="9"/>
        <v>126.48795334521414</v>
      </c>
      <c r="T41" s="100">
        <f t="shared" si="9"/>
        <v>162.69810865093339</v>
      </c>
      <c r="U41" s="100">
        <f t="shared" si="9"/>
        <v>203.80999632079289</v>
      </c>
      <c r="V41" s="101">
        <f t="shared" si="9"/>
        <v>254.74488161725756</v>
      </c>
      <c r="W41" s="106">
        <f t="shared" si="9"/>
        <v>173.51098420115088</v>
      </c>
      <c r="X41" s="100">
        <f t="shared" si="9"/>
        <v>221.17089544372979</v>
      </c>
      <c r="Y41" s="100">
        <f t="shared" si="9"/>
        <v>278.14892970440877</v>
      </c>
      <c r="Z41" s="100">
        <f t="shared" si="9"/>
        <v>359.20662098555346</v>
      </c>
      <c r="AA41" s="178"/>
      <c r="AB41" s="178"/>
      <c r="AC41" s="178"/>
      <c r="AD41" s="178"/>
      <c r="AE41" s="178"/>
      <c r="AF41" s="178"/>
      <c r="AG41" s="178"/>
      <c r="AH41" s="182"/>
    </row>
    <row r="42" spans="1:34" ht="15.75" thickBot="1" x14ac:dyDescent="0.3">
      <c r="A42" s="118">
        <v>2800</v>
      </c>
      <c r="B42" s="105">
        <f t="shared" si="10"/>
        <v>58.866821534398213</v>
      </c>
      <c r="C42" s="98">
        <f t="shared" si="10"/>
        <v>78.302099847254553</v>
      </c>
      <c r="D42" s="98">
        <f t="shared" si="10"/>
        <v>95.973093800781584</v>
      </c>
      <c r="E42" s="99">
        <f t="shared" si="10"/>
        <v>117.61273540167416</v>
      </c>
      <c r="F42" s="105">
        <f t="shared" si="10"/>
        <v>77.227212816831084</v>
      </c>
      <c r="G42" s="98">
        <f t="shared" si="10"/>
        <v>101.64464039862325</v>
      </c>
      <c r="H42" s="98">
        <f t="shared" si="10"/>
        <v>125.54514349743073</v>
      </c>
      <c r="I42" s="99">
        <f t="shared" si="10"/>
        <v>155.91737533637871</v>
      </c>
      <c r="J42" s="105">
        <f t="shared" si="10"/>
        <v>95.398321714908988</v>
      </c>
      <c r="K42" s="98">
        <f t="shared" si="10"/>
        <v>123.78797911653987</v>
      </c>
      <c r="L42" s="98">
        <f t="shared" si="10"/>
        <v>154.39149872299646</v>
      </c>
      <c r="M42" s="99">
        <f t="shared" si="10"/>
        <v>190.74318253241415</v>
      </c>
      <c r="N42" s="103">
        <f t="shared" si="10"/>
        <v>113.38014822863191</v>
      </c>
      <c r="O42" s="98">
        <f t="shared" si="10"/>
        <v>148.06376544029246</v>
      </c>
      <c r="P42" s="98">
        <f t="shared" si="10"/>
        <v>183.05643033079133</v>
      </c>
      <c r="Q42" s="98">
        <f t="shared" si="10"/>
        <v>224.92998409182502</v>
      </c>
      <c r="R42" s="118">
        <v>2800</v>
      </c>
      <c r="S42" s="105">
        <f t="shared" si="9"/>
        <v>131.17269235799984</v>
      </c>
      <c r="T42" s="98">
        <f t="shared" si="9"/>
        <v>168.72396452689389</v>
      </c>
      <c r="U42" s="98">
        <f t="shared" si="9"/>
        <v>211.35851470304448</v>
      </c>
      <c r="V42" s="99">
        <f t="shared" si="9"/>
        <v>264.17987723271153</v>
      </c>
      <c r="W42" s="105">
        <f t="shared" si="9"/>
        <v>179.93731694934164</v>
      </c>
      <c r="X42" s="98">
        <f t="shared" si="9"/>
        <v>229.36241008979385</v>
      </c>
      <c r="Y42" s="98">
        <f t="shared" si="9"/>
        <v>288.45074191568318</v>
      </c>
      <c r="Z42" s="98">
        <f t="shared" si="9"/>
        <v>372.5105699109443</v>
      </c>
      <c r="AA42" s="176"/>
      <c r="AB42" s="176"/>
      <c r="AC42" s="176"/>
      <c r="AD42" s="176"/>
      <c r="AE42" s="176"/>
      <c r="AF42" s="176"/>
      <c r="AG42" s="176"/>
      <c r="AH42" s="181"/>
    </row>
    <row r="43" spans="1:34" ht="15.75" thickBot="1" x14ac:dyDescent="0.3">
      <c r="A43" s="117">
        <v>2900</v>
      </c>
      <c r="B43" s="106">
        <f t="shared" si="10"/>
        <v>60.969208017769574</v>
      </c>
      <c r="C43" s="100">
        <f t="shared" si="10"/>
        <v>81.098603413227934</v>
      </c>
      <c r="D43" s="100">
        <f t="shared" si="10"/>
        <v>99.400704293666649</v>
      </c>
      <c r="E43" s="101">
        <f t="shared" si="10"/>
        <v>121.81319023744824</v>
      </c>
      <c r="F43" s="106">
        <f t="shared" si="10"/>
        <v>79.985327560289335</v>
      </c>
      <c r="G43" s="100">
        <f t="shared" si="10"/>
        <v>105.27480612714551</v>
      </c>
      <c r="H43" s="100">
        <f t="shared" si="10"/>
        <v>130.02889862233897</v>
      </c>
      <c r="I43" s="101">
        <f t="shared" si="10"/>
        <v>161.48585302696367</v>
      </c>
      <c r="J43" s="106">
        <f t="shared" si="10"/>
        <v>98.805404633298593</v>
      </c>
      <c r="K43" s="100">
        <f t="shared" si="10"/>
        <v>128.208978370702</v>
      </c>
      <c r="L43" s="100">
        <f t="shared" si="10"/>
        <v>159.90548082024634</v>
      </c>
      <c r="M43" s="101">
        <f t="shared" si="10"/>
        <v>197.55543905142892</v>
      </c>
      <c r="N43" s="104">
        <f t="shared" si="10"/>
        <v>117.42943923679734</v>
      </c>
      <c r="O43" s="100">
        <f t="shared" si="10"/>
        <v>153.35175706316005</v>
      </c>
      <c r="P43" s="100">
        <f t="shared" si="10"/>
        <v>189.59415998546245</v>
      </c>
      <c r="Q43" s="100">
        <f t="shared" si="10"/>
        <v>232.96319780939021</v>
      </c>
      <c r="R43" s="117">
        <v>2900</v>
      </c>
      <c r="S43" s="106">
        <f t="shared" si="9"/>
        <v>135.85743137078555</v>
      </c>
      <c r="T43" s="100">
        <f t="shared" si="9"/>
        <v>174.74982040285437</v>
      </c>
      <c r="U43" s="100">
        <f t="shared" si="9"/>
        <v>218.90703308529606</v>
      </c>
      <c r="V43" s="101">
        <f t="shared" si="9"/>
        <v>273.61487284816553</v>
      </c>
      <c r="W43" s="106">
        <f t="shared" si="9"/>
        <v>186.36364969753242</v>
      </c>
      <c r="X43" s="100">
        <f t="shared" si="9"/>
        <v>237.55392473585792</v>
      </c>
      <c r="Y43" s="100">
        <f t="shared" si="9"/>
        <v>298.75255412695753</v>
      </c>
      <c r="Z43" s="100">
        <f t="shared" si="9"/>
        <v>385.8145188363352</v>
      </c>
      <c r="AA43" s="178"/>
      <c r="AB43" s="178"/>
      <c r="AC43" s="178"/>
      <c r="AD43" s="178"/>
      <c r="AE43" s="178"/>
      <c r="AF43" s="178"/>
      <c r="AG43" s="178"/>
      <c r="AH43" s="182"/>
    </row>
    <row r="44" spans="1:34" ht="15.75" thickBot="1" x14ac:dyDescent="0.3">
      <c r="A44" s="161">
        <v>3000</v>
      </c>
      <c r="B44" s="162">
        <f t="shared" si="10"/>
        <v>63.071594501140936</v>
      </c>
      <c r="C44" s="163">
        <f t="shared" si="10"/>
        <v>83.895106979201316</v>
      </c>
      <c r="D44" s="163">
        <f t="shared" si="10"/>
        <v>102.8283147865517</v>
      </c>
      <c r="E44" s="164">
        <f t="shared" si="10"/>
        <v>126.01364507322231</v>
      </c>
      <c r="F44" s="162">
        <f t="shared" si="10"/>
        <v>82.743442303747585</v>
      </c>
      <c r="G44" s="163">
        <f t="shared" si="10"/>
        <v>108.90497185566777</v>
      </c>
      <c r="H44" s="163">
        <f t="shared" si="10"/>
        <v>134.51265374724721</v>
      </c>
      <c r="I44" s="164">
        <f t="shared" si="10"/>
        <v>167.05433071754862</v>
      </c>
      <c r="J44" s="162">
        <f t="shared" si="10"/>
        <v>102.21248755168821</v>
      </c>
      <c r="K44" s="163">
        <f t="shared" si="10"/>
        <v>132.62997762486415</v>
      </c>
      <c r="L44" s="163">
        <f t="shared" si="10"/>
        <v>165.41946291749619</v>
      </c>
      <c r="M44" s="164">
        <f t="shared" si="10"/>
        <v>204.36769557044371</v>
      </c>
      <c r="N44" s="165">
        <f t="shared" si="10"/>
        <v>121.47873024496276</v>
      </c>
      <c r="O44" s="163">
        <f t="shared" si="10"/>
        <v>158.63974868602762</v>
      </c>
      <c r="P44" s="163">
        <f t="shared" si="10"/>
        <v>196.13188964013358</v>
      </c>
      <c r="Q44" s="163">
        <f t="shared" si="10"/>
        <v>240.9964115269554</v>
      </c>
      <c r="R44" s="161">
        <v>3000</v>
      </c>
      <c r="S44" s="162">
        <f t="shared" si="9"/>
        <v>140.54217038357126</v>
      </c>
      <c r="T44" s="163">
        <f t="shared" si="9"/>
        <v>180.77567627881487</v>
      </c>
      <c r="U44" s="163">
        <f t="shared" si="9"/>
        <v>226.45555146754765</v>
      </c>
      <c r="V44" s="164">
        <f t="shared" si="9"/>
        <v>283.04986846361953</v>
      </c>
      <c r="W44" s="162">
        <f t="shared" si="9"/>
        <v>192.78998244572318</v>
      </c>
      <c r="X44" s="163">
        <f t="shared" si="9"/>
        <v>245.74543938192198</v>
      </c>
      <c r="Y44" s="163">
        <f t="shared" si="9"/>
        <v>309.05436633823194</v>
      </c>
      <c r="Z44" s="163">
        <f t="shared" si="9"/>
        <v>399.11846776172604</v>
      </c>
      <c r="AA44" s="176"/>
      <c r="AB44" s="176"/>
      <c r="AC44" s="176"/>
      <c r="AD44" s="176"/>
      <c r="AE44" s="176"/>
      <c r="AF44" s="176"/>
      <c r="AG44" s="176"/>
      <c r="AH44" s="181"/>
    </row>
    <row r="45" spans="1:34" ht="16.5" thickTop="1" thickBot="1" x14ac:dyDescent="0.3">
      <c r="A45" s="156">
        <v>3100</v>
      </c>
      <c r="B45" s="157">
        <f t="shared" si="10"/>
        <v>65.173980984512298</v>
      </c>
      <c r="C45" s="158">
        <f t="shared" si="10"/>
        <v>86.691610545174683</v>
      </c>
      <c r="D45" s="158">
        <f t="shared" si="10"/>
        <v>106.25592527943677</v>
      </c>
      <c r="E45" s="159">
        <f t="shared" si="10"/>
        <v>130.21409990899639</v>
      </c>
      <c r="F45" s="157">
        <f t="shared" si="10"/>
        <v>85.50155704720585</v>
      </c>
      <c r="G45" s="158">
        <f t="shared" si="10"/>
        <v>112.53513758419002</v>
      </c>
      <c r="H45" s="158">
        <f t="shared" si="10"/>
        <v>138.99640887215546</v>
      </c>
      <c r="I45" s="159">
        <f t="shared" si="10"/>
        <v>172.62280840813358</v>
      </c>
      <c r="J45" s="157">
        <f t="shared" si="10"/>
        <v>105.61957047007782</v>
      </c>
      <c r="K45" s="158">
        <f t="shared" si="10"/>
        <v>137.05097687902628</v>
      </c>
      <c r="L45" s="158">
        <f t="shared" si="10"/>
        <v>170.93344501474607</v>
      </c>
      <c r="M45" s="159">
        <f t="shared" si="10"/>
        <v>211.17995208945851</v>
      </c>
      <c r="N45" s="160">
        <f t="shared" si="10"/>
        <v>125.52802125312819</v>
      </c>
      <c r="O45" s="158">
        <f t="shared" si="10"/>
        <v>163.92774030889521</v>
      </c>
      <c r="P45" s="158">
        <f t="shared" si="10"/>
        <v>202.6696192948047</v>
      </c>
      <c r="Q45" s="158">
        <f t="shared" si="10"/>
        <v>249.02962524452056</v>
      </c>
      <c r="R45" s="156">
        <v>3100</v>
      </c>
      <c r="S45" s="157">
        <f t="shared" ref="S45:Z54" si="11">S$24/1000*$R45</f>
        <v>145.22690939635697</v>
      </c>
      <c r="T45" s="158">
        <f t="shared" si="11"/>
        <v>186.80153215477537</v>
      </c>
      <c r="U45" s="158">
        <f t="shared" si="11"/>
        <v>234.00406984979924</v>
      </c>
      <c r="V45" s="159">
        <f t="shared" si="11"/>
        <v>292.48486407907347</v>
      </c>
      <c r="W45" s="157">
        <f t="shared" si="11"/>
        <v>199.21631519391397</v>
      </c>
      <c r="X45" s="158">
        <f t="shared" si="11"/>
        <v>253.93695402798605</v>
      </c>
      <c r="Y45" s="158">
        <f t="shared" si="11"/>
        <v>319.35617854950635</v>
      </c>
      <c r="Z45" s="158">
        <f t="shared" si="11"/>
        <v>412.42241668711694</v>
      </c>
      <c r="AA45" s="178"/>
      <c r="AB45" s="178"/>
      <c r="AC45" s="178"/>
      <c r="AD45" s="178"/>
      <c r="AE45" s="178"/>
      <c r="AF45" s="178"/>
      <c r="AG45" s="178"/>
      <c r="AH45" s="182"/>
    </row>
    <row r="46" spans="1:34" ht="15.75" thickBot="1" x14ac:dyDescent="0.3">
      <c r="A46" s="118">
        <v>3200</v>
      </c>
      <c r="B46" s="105">
        <f t="shared" si="10"/>
        <v>67.276367467883674</v>
      </c>
      <c r="C46" s="98">
        <f t="shared" si="10"/>
        <v>89.488114111148064</v>
      </c>
      <c r="D46" s="98">
        <f t="shared" si="10"/>
        <v>109.68353577232182</v>
      </c>
      <c r="E46" s="99">
        <f t="shared" si="10"/>
        <v>134.41455474477047</v>
      </c>
      <c r="F46" s="105">
        <f t="shared" si="10"/>
        <v>88.2596717906641</v>
      </c>
      <c r="G46" s="98">
        <f t="shared" si="10"/>
        <v>116.16530331271228</v>
      </c>
      <c r="H46" s="98">
        <f t="shared" si="10"/>
        <v>143.4801639970637</v>
      </c>
      <c r="I46" s="99">
        <f t="shared" si="10"/>
        <v>178.19128609871854</v>
      </c>
      <c r="J46" s="105">
        <f t="shared" si="10"/>
        <v>109.02665338846742</v>
      </c>
      <c r="K46" s="98">
        <f t="shared" si="10"/>
        <v>141.47197613318843</v>
      </c>
      <c r="L46" s="98">
        <f t="shared" si="10"/>
        <v>176.44742711199595</v>
      </c>
      <c r="M46" s="99">
        <f t="shared" si="10"/>
        <v>217.99220860847331</v>
      </c>
      <c r="N46" s="103">
        <f t="shared" si="10"/>
        <v>129.5773122612936</v>
      </c>
      <c r="O46" s="98">
        <f t="shared" si="10"/>
        <v>169.2157319317628</v>
      </c>
      <c r="P46" s="98">
        <f t="shared" si="10"/>
        <v>209.2073489494758</v>
      </c>
      <c r="Q46" s="98">
        <f t="shared" si="10"/>
        <v>257.06283896208572</v>
      </c>
      <c r="R46" s="118">
        <v>3200</v>
      </c>
      <c r="S46" s="105">
        <f t="shared" si="11"/>
        <v>149.91164840914269</v>
      </c>
      <c r="T46" s="98">
        <f t="shared" si="11"/>
        <v>192.82738803073588</v>
      </c>
      <c r="U46" s="98">
        <f t="shared" si="11"/>
        <v>241.55258823205082</v>
      </c>
      <c r="V46" s="99">
        <f t="shared" si="11"/>
        <v>301.91985969452747</v>
      </c>
      <c r="W46" s="105">
        <f t="shared" si="11"/>
        <v>205.64264794210473</v>
      </c>
      <c r="X46" s="98">
        <f t="shared" si="11"/>
        <v>262.12846867405011</v>
      </c>
      <c r="Y46" s="98">
        <f t="shared" si="11"/>
        <v>329.65799076078076</v>
      </c>
      <c r="Z46" s="98">
        <f t="shared" si="11"/>
        <v>425.72636561250778</v>
      </c>
      <c r="AA46" s="176"/>
      <c r="AB46" s="176"/>
      <c r="AC46" s="176"/>
      <c r="AD46" s="176"/>
      <c r="AE46" s="176"/>
      <c r="AF46" s="176"/>
      <c r="AG46" s="176"/>
      <c r="AH46" s="181"/>
    </row>
    <row r="47" spans="1:34" ht="15.75" thickBot="1" x14ac:dyDescent="0.3">
      <c r="A47" s="117">
        <v>3300</v>
      </c>
      <c r="B47" s="106">
        <f t="shared" si="10"/>
        <v>69.378753951255035</v>
      </c>
      <c r="C47" s="100">
        <f t="shared" si="10"/>
        <v>92.284617677121446</v>
      </c>
      <c r="D47" s="100">
        <f t="shared" si="10"/>
        <v>113.11114626520687</v>
      </c>
      <c r="E47" s="101">
        <f t="shared" si="10"/>
        <v>138.61500958054455</v>
      </c>
      <c r="F47" s="106">
        <f t="shared" si="10"/>
        <v>91.017786534122351</v>
      </c>
      <c r="G47" s="100">
        <f t="shared" si="10"/>
        <v>119.79546904123454</v>
      </c>
      <c r="H47" s="100">
        <f t="shared" si="10"/>
        <v>147.96391912197194</v>
      </c>
      <c r="I47" s="101">
        <f t="shared" si="10"/>
        <v>183.75976378930349</v>
      </c>
      <c r="J47" s="106">
        <f t="shared" si="10"/>
        <v>112.43373630685703</v>
      </c>
      <c r="K47" s="100">
        <f t="shared" si="10"/>
        <v>145.89297538735056</v>
      </c>
      <c r="L47" s="100">
        <f t="shared" si="10"/>
        <v>181.96140920924583</v>
      </c>
      <c r="M47" s="101">
        <f t="shared" si="10"/>
        <v>224.8044651274881</v>
      </c>
      <c r="N47" s="104">
        <f t="shared" si="10"/>
        <v>133.62660326945903</v>
      </c>
      <c r="O47" s="100">
        <f t="shared" si="10"/>
        <v>174.5037235546304</v>
      </c>
      <c r="P47" s="100">
        <f t="shared" si="10"/>
        <v>215.74507860414693</v>
      </c>
      <c r="Q47" s="100">
        <f t="shared" si="10"/>
        <v>265.09605267965094</v>
      </c>
      <c r="R47" s="117">
        <v>3300</v>
      </c>
      <c r="S47" s="106">
        <f t="shared" si="11"/>
        <v>154.5963874219284</v>
      </c>
      <c r="T47" s="100">
        <f t="shared" si="11"/>
        <v>198.85324390669638</v>
      </c>
      <c r="U47" s="100">
        <f t="shared" si="11"/>
        <v>249.10110661430244</v>
      </c>
      <c r="V47" s="101">
        <f t="shared" si="11"/>
        <v>311.35485530998147</v>
      </c>
      <c r="W47" s="106">
        <f t="shared" si="11"/>
        <v>212.06898069029552</v>
      </c>
      <c r="X47" s="100">
        <f t="shared" si="11"/>
        <v>270.31998332011415</v>
      </c>
      <c r="Y47" s="100">
        <f t="shared" si="11"/>
        <v>339.95980297205517</v>
      </c>
      <c r="Z47" s="100">
        <f t="shared" si="11"/>
        <v>439.03031453789868</v>
      </c>
      <c r="AA47" s="178"/>
      <c r="AB47" s="178"/>
      <c r="AC47" s="178"/>
      <c r="AD47" s="178"/>
      <c r="AE47" s="178"/>
      <c r="AF47" s="178"/>
      <c r="AG47" s="178"/>
      <c r="AH47" s="182"/>
    </row>
    <row r="48" spans="1:34" ht="15.75" thickBot="1" x14ac:dyDescent="0.3">
      <c r="A48" s="118">
        <v>3400</v>
      </c>
      <c r="B48" s="105">
        <f t="shared" si="10"/>
        <v>71.481140434626397</v>
      </c>
      <c r="C48" s="98">
        <f t="shared" si="10"/>
        <v>95.081121243094813</v>
      </c>
      <c r="D48" s="98">
        <f t="shared" si="10"/>
        <v>116.53875675809194</v>
      </c>
      <c r="E48" s="99">
        <f t="shared" si="10"/>
        <v>142.8154644163186</v>
      </c>
      <c r="F48" s="105">
        <f t="shared" si="10"/>
        <v>93.775901277580601</v>
      </c>
      <c r="G48" s="98">
        <f t="shared" si="10"/>
        <v>123.42563476975681</v>
      </c>
      <c r="H48" s="98">
        <f t="shared" si="10"/>
        <v>152.44767424688018</v>
      </c>
      <c r="I48" s="99">
        <f t="shared" si="10"/>
        <v>189.32824147988845</v>
      </c>
      <c r="J48" s="105">
        <f t="shared" si="10"/>
        <v>115.84081922524663</v>
      </c>
      <c r="K48" s="98">
        <f t="shared" si="10"/>
        <v>150.31397464151271</v>
      </c>
      <c r="L48" s="98">
        <f t="shared" si="10"/>
        <v>187.47539130649568</v>
      </c>
      <c r="M48" s="99">
        <f t="shared" si="10"/>
        <v>231.6167216465029</v>
      </c>
      <c r="N48" s="103">
        <f t="shared" si="10"/>
        <v>137.67589427762445</v>
      </c>
      <c r="O48" s="98">
        <f t="shared" si="10"/>
        <v>179.79171517749799</v>
      </c>
      <c r="P48" s="98">
        <f t="shared" si="10"/>
        <v>222.28280825881805</v>
      </c>
      <c r="Q48" s="98">
        <f t="shared" si="10"/>
        <v>273.1292663972161</v>
      </c>
      <c r="R48" s="118">
        <v>3400</v>
      </c>
      <c r="S48" s="105">
        <f t="shared" si="11"/>
        <v>159.28112643471411</v>
      </c>
      <c r="T48" s="98">
        <f t="shared" si="11"/>
        <v>204.87909978265685</v>
      </c>
      <c r="U48" s="98">
        <f t="shared" si="11"/>
        <v>256.649624996554</v>
      </c>
      <c r="V48" s="99">
        <f t="shared" si="11"/>
        <v>320.78985092543547</v>
      </c>
      <c r="W48" s="105">
        <f t="shared" si="11"/>
        <v>218.49531343848628</v>
      </c>
      <c r="X48" s="98">
        <f t="shared" si="11"/>
        <v>278.51149796617824</v>
      </c>
      <c r="Y48" s="98">
        <f t="shared" si="11"/>
        <v>350.26161518332952</v>
      </c>
      <c r="Z48" s="98">
        <f t="shared" si="11"/>
        <v>452.33426346328952</v>
      </c>
      <c r="AA48" s="176"/>
      <c r="AB48" s="176"/>
      <c r="AC48" s="176"/>
      <c r="AD48" s="176"/>
      <c r="AE48" s="176"/>
      <c r="AF48" s="176"/>
      <c r="AG48" s="176"/>
      <c r="AH48" s="181"/>
    </row>
    <row r="49" spans="1:60" ht="15.75" thickBot="1" x14ac:dyDescent="0.3">
      <c r="A49" s="166">
        <v>3500</v>
      </c>
      <c r="B49" s="167">
        <f t="shared" si="10"/>
        <v>73.583526917997759</v>
      </c>
      <c r="C49" s="168">
        <f t="shared" si="10"/>
        <v>97.877624809068195</v>
      </c>
      <c r="D49" s="168">
        <f t="shared" si="10"/>
        <v>119.96636725097699</v>
      </c>
      <c r="E49" s="169">
        <f t="shared" si="10"/>
        <v>147.01591925209269</v>
      </c>
      <c r="F49" s="167">
        <f t="shared" si="10"/>
        <v>96.534016021038852</v>
      </c>
      <c r="G49" s="168">
        <f t="shared" si="10"/>
        <v>127.05580049827907</v>
      </c>
      <c r="H49" s="168">
        <f t="shared" si="10"/>
        <v>156.93142937178843</v>
      </c>
      <c r="I49" s="169">
        <f t="shared" si="10"/>
        <v>194.89671917047338</v>
      </c>
      <c r="J49" s="167">
        <f t="shared" si="10"/>
        <v>119.24790214363624</v>
      </c>
      <c r="K49" s="168">
        <f t="shared" si="10"/>
        <v>154.73497389567484</v>
      </c>
      <c r="L49" s="168">
        <f t="shared" si="10"/>
        <v>192.98937340374556</v>
      </c>
      <c r="M49" s="169">
        <f t="shared" si="10"/>
        <v>238.42897816551766</v>
      </c>
      <c r="N49" s="170">
        <f t="shared" si="10"/>
        <v>141.72518528578988</v>
      </c>
      <c r="O49" s="168">
        <f t="shared" si="10"/>
        <v>185.07970680036556</v>
      </c>
      <c r="P49" s="168">
        <f t="shared" si="10"/>
        <v>228.82053791348918</v>
      </c>
      <c r="Q49" s="168">
        <f t="shared" si="10"/>
        <v>281.16248011478126</v>
      </c>
      <c r="R49" s="166">
        <v>3500</v>
      </c>
      <c r="S49" s="167">
        <f t="shared" si="11"/>
        <v>163.96586544749982</v>
      </c>
      <c r="T49" s="168">
        <f t="shared" si="11"/>
        <v>210.90495565861735</v>
      </c>
      <c r="U49" s="168">
        <f t="shared" si="11"/>
        <v>264.19814337880558</v>
      </c>
      <c r="V49" s="169">
        <f t="shared" si="11"/>
        <v>330.22484654088942</v>
      </c>
      <c r="W49" s="167">
        <f t="shared" si="11"/>
        <v>224.92164618667707</v>
      </c>
      <c r="X49" s="168">
        <f t="shared" si="11"/>
        <v>286.70301261224233</v>
      </c>
      <c r="Y49" s="168">
        <f t="shared" si="11"/>
        <v>360.56342739460393</v>
      </c>
      <c r="Z49" s="168">
        <f t="shared" si="11"/>
        <v>465.63821238868042</v>
      </c>
      <c r="AA49" s="178"/>
      <c r="AB49" s="178"/>
      <c r="AC49" s="178"/>
      <c r="AD49" s="178"/>
      <c r="AE49" s="178"/>
      <c r="AF49" s="178"/>
      <c r="AG49" s="178"/>
      <c r="AH49" s="182"/>
    </row>
    <row r="50" spans="1:60" ht="16.5" thickTop="1" thickBot="1" x14ac:dyDescent="0.3">
      <c r="A50" s="151">
        <v>3600</v>
      </c>
      <c r="B50" s="152">
        <f t="shared" si="10"/>
        <v>75.68591340136912</v>
      </c>
      <c r="C50" s="153">
        <f t="shared" si="10"/>
        <v>100.67412837504158</v>
      </c>
      <c r="D50" s="153">
        <f t="shared" si="10"/>
        <v>123.39397774386204</v>
      </c>
      <c r="E50" s="154">
        <f t="shared" si="10"/>
        <v>151.21637408786677</v>
      </c>
      <c r="F50" s="152">
        <f t="shared" si="10"/>
        <v>99.292130764497102</v>
      </c>
      <c r="G50" s="153">
        <f t="shared" si="10"/>
        <v>130.68596622680133</v>
      </c>
      <c r="H50" s="153">
        <f t="shared" si="10"/>
        <v>161.41518449669667</v>
      </c>
      <c r="I50" s="154">
        <f t="shared" si="10"/>
        <v>200.46519686105833</v>
      </c>
      <c r="J50" s="152">
        <f t="shared" si="10"/>
        <v>122.65498506202584</v>
      </c>
      <c r="K50" s="153">
        <f t="shared" si="10"/>
        <v>159.15597314983697</v>
      </c>
      <c r="L50" s="153">
        <f t="shared" si="10"/>
        <v>198.50335550099544</v>
      </c>
      <c r="M50" s="154">
        <f t="shared" si="10"/>
        <v>245.24123468453246</v>
      </c>
      <c r="N50" s="155">
        <f t="shared" si="10"/>
        <v>145.7744762939553</v>
      </c>
      <c r="O50" s="153">
        <f t="shared" si="10"/>
        <v>190.36769842323315</v>
      </c>
      <c r="P50" s="153">
        <f t="shared" si="10"/>
        <v>235.3582675681603</v>
      </c>
      <c r="Q50" s="153">
        <f t="shared" si="10"/>
        <v>289.19569383234648</v>
      </c>
      <c r="R50" s="151">
        <v>3600</v>
      </c>
      <c r="S50" s="152">
        <f t="shared" si="11"/>
        <v>168.65060446028551</v>
      </c>
      <c r="T50" s="153">
        <f t="shared" si="11"/>
        <v>216.93081153457786</v>
      </c>
      <c r="U50" s="153">
        <f t="shared" si="11"/>
        <v>271.74666176105717</v>
      </c>
      <c r="V50" s="154">
        <f t="shared" si="11"/>
        <v>339.65984215634342</v>
      </c>
      <c r="W50" s="152">
        <f t="shared" si="11"/>
        <v>231.34797893486783</v>
      </c>
      <c r="X50" s="153">
        <f t="shared" si="11"/>
        <v>294.89452725830637</v>
      </c>
      <c r="Y50" s="153">
        <f t="shared" si="11"/>
        <v>370.86523960587834</v>
      </c>
      <c r="Z50" s="153">
        <f t="shared" si="11"/>
        <v>478.94216131407126</v>
      </c>
      <c r="AA50" s="176"/>
      <c r="AB50" s="176"/>
      <c r="AC50" s="176"/>
      <c r="AD50" s="176"/>
      <c r="AE50" s="176"/>
      <c r="AF50" s="176"/>
      <c r="AG50" s="176"/>
      <c r="AH50" s="181"/>
    </row>
    <row r="51" spans="1:60" ht="15.75" thickBot="1" x14ac:dyDescent="0.3">
      <c r="A51" s="117">
        <v>3700</v>
      </c>
      <c r="B51" s="106">
        <f t="shared" si="10"/>
        <v>77.788299884740496</v>
      </c>
      <c r="C51" s="100">
        <f t="shared" si="10"/>
        <v>103.47063194101494</v>
      </c>
      <c r="D51" s="100">
        <f t="shared" si="10"/>
        <v>126.8215882367471</v>
      </c>
      <c r="E51" s="101">
        <f t="shared" si="10"/>
        <v>155.41682892364085</v>
      </c>
      <c r="F51" s="106">
        <f t="shared" si="10"/>
        <v>102.05024550795537</v>
      </c>
      <c r="G51" s="100">
        <f t="shared" si="10"/>
        <v>134.31613195532358</v>
      </c>
      <c r="H51" s="100">
        <f t="shared" si="10"/>
        <v>165.89893962160488</v>
      </c>
      <c r="I51" s="101">
        <f t="shared" si="10"/>
        <v>206.03367455164329</v>
      </c>
      <c r="J51" s="106">
        <f t="shared" si="10"/>
        <v>126.06206798041545</v>
      </c>
      <c r="K51" s="100">
        <f t="shared" si="10"/>
        <v>163.57697240399912</v>
      </c>
      <c r="L51" s="100">
        <f t="shared" si="10"/>
        <v>204.01733759824532</v>
      </c>
      <c r="M51" s="101">
        <f t="shared" si="10"/>
        <v>252.05349120354725</v>
      </c>
      <c r="N51" s="104">
        <f t="shared" si="10"/>
        <v>149.82376730212073</v>
      </c>
      <c r="O51" s="100">
        <f t="shared" si="10"/>
        <v>195.65569004610074</v>
      </c>
      <c r="P51" s="100">
        <f t="shared" si="10"/>
        <v>241.8959972228314</v>
      </c>
      <c r="Q51" s="100">
        <f t="shared" si="10"/>
        <v>297.22890754991164</v>
      </c>
      <c r="R51" s="117">
        <v>3700</v>
      </c>
      <c r="S51" s="106">
        <f t="shared" si="11"/>
        <v>173.33534347307122</v>
      </c>
      <c r="T51" s="100">
        <f t="shared" si="11"/>
        <v>222.95666741053836</v>
      </c>
      <c r="U51" s="100">
        <f t="shared" si="11"/>
        <v>279.29518014330876</v>
      </c>
      <c r="V51" s="101">
        <f t="shared" si="11"/>
        <v>349.09483777179742</v>
      </c>
      <c r="W51" s="106">
        <f t="shared" si="11"/>
        <v>237.77431168305861</v>
      </c>
      <c r="X51" s="100">
        <f t="shared" si="11"/>
        <v>303.08604190437046</v>
      </c>
      <c r="Y51" s="100">
        <f t="shared" si="11"/>
        <v>381.16705181715275</v>
      </c>
      <c r="Z51" s="100">
        <f t="shared" si="11"/>
        <v>492.2461102394621</v>
      </c>
      <c r="AA51" s="178"/>
      <c r="AB51" s="178"/>
      <c r="AC51" s="178"/>
      <c r="AD51" s="178"/>
      <c r="AE51" s="178"/>
      <c r="AF51" s="178"/>
      <c r="AG51" s="178"/>
      <c r="AH51" s="182"/>
    </row>
    <row r="52" spans="1:60" ht="15.75" thickBot="1" x14ac:dyDescent="0.3">
      <c r="A52" s="118">
        <v>3800</v>
      </c>
      <c r="B52" s="105">
        <f t="shared" si="10"/>
        <v>79.890686368111858</v>
      </c>
      <c r="C52" s="98">
        <f t="shared" si="10"/>
        <v>106.26713550698832</v>
      </c>
      <c r="D52" s="98">
        <f t="shared" si="10"/>
        <v>130.24919872963216</v>
      </c>
      <c r="E52" s="99">
        <f t="shared" si="10"/>
        <v>159.61728375941493</v>
      </c>
      <c r="F52" s="105">
        <f t="shared" si="10"/>
        <v>104.80836025141362</v>
      </c>
      <c r="G52" s="98">
        <f t="shared" si="10"/>
        <v>137.94629768384584</v>
      </c>
      <c r="H52" s="98">
        <f t="shared" si="10"/>
        <v>170.38269474651312</v>
      </c>
      <c r="I52" s="99">
        <f t="shared" si="10"/>
        <v>211.60215224222824</v>
      </c>
      <c r="J52" s="105">
        <f t="shared" si="10"/>
        <v>129.46915089880505</v>
      </c>
      <c r="K52" s="98">
        <f t="shared" si="10"/>
        <v>167.99797165816125</v>
      </c>
      <c r="L52" s="98">
        <f t="shared" si="10"/>
        <v>209.5313196954952</v>
      </c>
      <c r="M52" s="99">
        <f t="shared" si="10"/>
        <v>258.86574772256205</v>
      </c>
      <c r="N52" s="103">
        <f t="shared" si="10"/>
        <v>153.87305831028615</v>
      </c>
      <c r="O52" s="98">
        <f t="shared" si="10"/>
        <v>200.94368166896834</v>
      </c>
      <c r="P52" s="98">
        <f t="shared" si="10"/>
        <v>248.43372687750252</v>
      </c>
      <c r="Q52" s="98">
        <f t="shared" si="10"/>
        <v>305.2621212674768</v>
      </c>
      <c r="R52" s="118">
        <v>3800</v>
      </c>
      <c r="S52" s="105">
        <f t="shared" si="11"/>
        <v>178.02008248585693</v>
      </c>
      <c r="T52" s="98">
        <f t="shared" si="11"/>
        <v>228.98252328649883</v>
      </c>
      <c r="U52" s="98">
        <f t="shared" si="11"/>
        <v>286.84369852556034</v>
      </c>
      <c r="V52" s="99">
        <f t="shared" si="11"/>
        <v>358.52983338725136</v>
      </c>
      <c r="W52" s="105">
        <f t="shared" si="11"/>
        <v>244.20064443124937</v>
      </c>
      <c r="X52" s="98">
        <f t="shared" si="11"/>
        <v>311.2775565504345</v>
      </c>
      <c r="Y52" s="98">
        <f t="shared" si="11"/>
        <v>391.46886402842716</v>
      </c>
      <c r="Z52" s="98">
        <f t="shared" si="11"/>
        <v>505.550059164853</v>
      </c>
      <c r="AA52" s="176"/>
      <c r="AB52" s="176"/>
      <c r="AC52" s="176"/>
      <c r="AD52" s="176"/>
      <c r="AE52" s="176"/>
      <c r="AF52" s="176"/>
      <c r="AG52" s="176"/>
      <c r="AH52" s="181"/>
    </row>
    <row r="53" spans="1:60" ht="15.75" thickBot="1" x14ac:dyDescent="0.3">
      <c r="A53" s="117">
        <v>3900</v>
      </c>
      <c r="B53" s="106">
        <f t="shared" si="10"/>
        <v>81.99307285148322</v>
      </c>
      <c r="C53" s="100">
        <f t="shared" si="10"/>
        <v>109.06363907296171</v>
      </c>
      <c r="D53" s="100">
        <f t="shared" si="10"/>
        <v>133.67680922251722</v>
      </c>
      <c r="E53" s="101">
        <f t="shared" si="10"/>
        <v>163.81773859518901</v>
      </c>
      <c r="F53" s="106">
        <f t="shared" si="10"/>
        <v>107.56647499487187</v>
      </c>
      <c r="G53" s="100">
        <f t="shared" si="10"/>
        <v>141.5764634123681</v>
      </c>
      <c r="H53" s="100">
        <f t="shared" si="10"/>
        <v>174.86644987142137</v>
      </c>
      <c r="I53" s="101">
        <f t="shared" si="10"/>
        <v>217.1706299328132</v>
      </c>
      <c r="J53" s="106">
        <f t="shared" si="10"/>
        <v>132.87623381719467</v>
      </c>
      <c r="K53" s="100">
        <f t="shared" si="10"/>
        <v>172.4189709123234</v>
      </c>
      <c r="L53" s="100">
        <f t="shared" si="10"/>
        <v>215.04530179274505</v>
      </c>
      <c r="M53" s="101">
        <f t="shared" si="10"/>
        <v>265.67800424157684</v>
      </c>
      <c r="N53" s="104">
        <f t="shared" si="10"/>
        <v>157.92234931845158</v>
      </c>
      <c r="O53" s="100">
        <f t="shared" si="10"/>
        <v>206.2316732918359</v>
      </c>
      <c r="P53" s="100">
        <f t="shared" si="10"/>
        <v>254.97145653217365</v>
      </c>
      <c r="Q53" s="100">
        <f t="shared" si="10"/>
        <v>313.29533498504202</v>
      </c>
      <c r="R53" s="117">
        <v>3900</v>
      </c>
      <c r="S53" s="106">
        <f t="shared" si="11"/>
        <v>182.70482149864264</v>
      </c>
      <c r="T53" s="100">
        <f t="shared" si="11"/>
        <v>235.00837916245933</v>
      </c>
      <c r="U53" s="100">
        <f t="shared" si="11"/>
        <v>294.39221690781193</v>
      </c>
      <c r="V53" s="101">
        <f t="shared" si="11"/>
        <v>367.96482900270536</v>
      </c>
      <c r="W53" s="106">
        <f t="shared" si="11"/>
        <v>250.62697717944016</v>
      </c>
      <c r="X53" s="100">
        <f t="shared" si="11"/>
        <v>319.46907119649859</v>
      </c>
      <c r="Y53" s="100">
        <f t="shared" si="11"/>
        <v>401.77067623970152</v>
      </c>
      <c r="Z53" s="100">
        <f t="shared" si="11"/>
        <v>518.85400809024384</v>
      </c>
      <c r="AA53" s="178"/>
      <c r="AB53" s="178"/>
      <c r="AC53" s="178"/>
      <c r="AD53" s="178"/>
      <c r="AE53" s="178"/>
      <c r="AF53" s="178"/>
      <c r="AG53" s="178"/>
      <c r="AH53" s="182"/>
    </row>
    <row r="54" spans="1:60" ht="15.75" thickBot="1" x14ac:dyDescent="0.3">
      <c r="A54" s="118">
        <v>4000</v>
      </c>
      <c r="B54" s="105">
        <f t="shared" si="10"/>
        <v>84.095459334854581</v>
      </c>
      <c r="C54" s="98">
        <f t="shared" si="10"/>
        <v>111.86014263893509</v>
      </c>
      <c r="D54" s="98">
        <f t="shared" si="10"/>
        <v>137.10441971540226</v>
      </c>
      <c r="E54" s="99">
        <f t="shared" si="10"/>
        <v>168.01819343096309</v>
      </c>
      <c r="F54" s="105">
        <f t="shared" si="10"/>
        <v>110.32458973833012</v>
      </c>
      <c r="G54" s="98">
        <f t="shared" si="10"/>
        <v>145.20662914089036</v>
      </c>
      <c r="H54" s="98">
        <f t="shared" si="10"/>
        <v>179.35020499632961</v>
      </c>
      <c r="I54" s="99">
        <f t="shared" si="10"/>
        <v>222.73910762339816</v>
      </c>
      <c r="J54" s="105">
        <f t="shared" si="10"/>
        <v>136.28331673558426</v>
      </c>
      <c r="K54" s="98">
        <f t="shared" si="10"/>
        <v>176.83997016648553</v>
      </c>
      <c r="L54" s="98">
        <f t="shared" si="10"/>
        <v>220.55928388999493</v>
      </c>
      <c r="M54" s="99">
        <f t="shared" si="10"/>
        <v>272.49026076059164</v>
      </c>
      <c r="N54" s="103">
        <f t="shared" si="10"/>
        <v>161.97164032661701</v>
      </c>
      <c r="O54" s="98">
        <f t="shared" si="10"/>
        <v>211.5196649147035</v>
      </c>
      <c r="P54" s="98">
        <f t="shared" si="10"/>
        <v>261.50918618684477</v>
      </c>
      <c r="Q54" s="98">
        <f t="shared" si="10"/>
        <v>321.32854870260718</v>
      </c>
      <c r="R54" s="118">
        <v>4000</v>
      </c>
      <c r="S54" s="105">
        <f t="shared" si="11"/>
        <v>187.38956051142836</v>
      </c>
      <c r="T54" s="98">
        <f t="shared" si="11"/>
        <v>241.03423503841984</v>
      </c>
      <c r="U54" s="98">
        <f t="shared" si="11"/>
        <v>301.94073529006357</v>
      </c>
      <c r="V54" s="99">
        <f t="shared" si="11"/>
        <v>377.39982461815936</v>
      </c>
      <c r="W54" s="105">
        <f t="shared" si="11"/>
        <v>257.05330992763095</v>
      </c>
      <c r="X54" s="98">
        <f t="shared" si="11"/>
        <v>327.66058584256263</v>
      </c>
      <c r="Y54" s="98">
        <f t="shared" si="11"/>
        <v>412.07248845097592</v>
      </c>
      <c r="Z54" s="98">
        <f t="shared" si="11"/>
        <v>532.15795701563468</v>
      </c>
      <c r="AA54" s="176"/>
      <c r="AB54" s="176"/>
      <c r="AC54" s="176"/>
      <c r="AD54" s="176"/>
      <c r="AE54" s="176"/>
      <c r="AF54" s="176"/>
      <c r="AG54" s="176"/>
      <c r="AH54" s="181"/>
    </row>
    <row r="55" spans="1:60" ht="15.75" thickBot="1" x14ac:dyDescent="0.3">
      <c r="A55" s="120" t="str">
        <f>A15</f>
        <v>Length [mm]</v>
      </c>
      <c r="B55" s="230" t="str">
        <f>B15</f>
        <v>Single</v>
      </c>
      <c r="C55" s="231"/>
      <c r="D55" s="228" t="str">
        <f>D15</f>
        <v>Double</v>
      </c>
      <c r="E55" s="232"/>
      <c r="F55" s="230" t="str">
        <f>F15</f>
        <v>Single</v>
      </c>
      <c r="G55" s="231"/>
      <c r="H55" s="228" t="str">
        <f>H15</f>
        <v>Double</v>
      </c>
      <c r="I55" s="232"/>
      <c r="J55" s="230" t="str">
        <f>J15</f>
        <v>Single</v>
      </c>
      <c r="K55" s="231"/>
      <c r="L55" s="228" t="str">
        <f>L15</f>
        <v>Double</v>
      </c>
      <c r="M55" s="232"/>
      <c r="N55" s="230" t="str">
        <f>N15</f>
        <v>Single</v>
      </c>
      <c r="O55" s="231"/>
      <c r="P55" s="228" t="str">
        <f>P15</f>
        <v>Double</v>
      </c>
      <c r="Q55" s="229"/>
      <c r="R55" s="120" t="str">
        <f>A15</f>
        <v>Length [mm]</v>
      </c>
      <c r="S55" s="230" t="str">
        <f>S15</f>
        <v>Single</v>
      </c>
      <c r="T55" s="231" t="str">
        <f t="shared" ref="T55:Z55" si="12">T15</f>
        <v>Single</v>
      </c>
      <c r="U55" s="230" t="str">
        <f t="shared" si="12"/>
        <v>Double</v>
      </c>
      <c r="V55" s="231" t="e">
        <f t="shared" si="12"/>
        <v>#REF!</v>
      </c>
      <c r="W55" s="230" t="str">
        <f t="shared" si="12"/>
        <v>Single</v>
      </c>
      <c r="X55" s="231" t="str">
        <f t="shared" si="12"/>
        <v>Single</v>
      </c>
      <c r="Y55" s="230" t="str">
        <f t="shared" si="12"/>
        <v>Double</v>
      </c>
      <c r="Z55" s="229" t="e">
        <f t="shared" si="12"/>
        <v>#REF!</v>
      </c>
      <c r="AA55" s="282"/>
      <c r="AB55" s="282"/>
      <c r="AC55" s="282"/>
      <c r="AD55" s="282"/>
      <c r="AE55" s="282"/>
      <c r="AF55" s="282"/>
      <c r="AG55" s="282"/>
      <c r="AH55" s="286"/>
    </row>
    <row r="56" spans="1:60" ht="15.75" thickBot="1" x14ac:dyDescent="0.3">
      <c r="A56" s="121" t="str">
        <f>A14</f>
        <v>Type</v>
      </c>
      <c r="B56" s="143" t="str">
        <f>B14</f>
        <v>P5</v>
      </c>
      <c r="C56" s="122" t="str">
        <f t="shared" ref="C56:Q56" si="13">C14</f>
        <v>P5K</v>
      </c>
      <c r="D56" s="122" t="str">
        <f t="shared" si="13"/>
        <v>P5-D</v>
      </c>
      <c r="E56" s="174" t="str">
        <f t="shared" si="13"/>
        <v>P5K-D</v>
      </c>
      <c r="F56" s="143" t="str">
        <f t="shared" si="13"/>
        <v>P5</v>
      </c>
      <c r="G56" s="122" t="str">
        <f t="shared" si="13"/>
        <v>P5K</v>
      </c>
      <c r="H56" s="122" t="str">
        <f t="shared" si="13"/>
        <v>P5-D</v>
      </c>
      <c r="I56" s="174" t="str">
        <f t="shared" si="13"/>
        <v>P5K-D</v>
      </c>
      <c r="J56" s="143" t="str">
        <f t="shared" si="13"/>
        <v>P5</v>
      </c>
      <c r="K56" s="122" t="str">
        <f t="shared" si="13"/>
        <v>P5K</v>
      </c>
      <c r="L56" s="122" t="str">
        <f t="shared" si="13"/>
        <v>P5-D</v>
      </c>
      <c r="M56" s="174" t="str">
        <f t="shared" si="13"/>
        <v>P5K-D</v>
      </c>
      <c r="N56" s="143" t="str">
        <f t="shared" si="13"/>
        <v>P5</v>
      </c>
      <c r="O56" s="122" t="str">
        <f t="shared" si="13"/>
        <v>P5K</v>
      </c>
      <c r="P56" s="122" t="str">
        <f t="shared" si="13"/>
        <v>P5-D</v>
      </c>
      <c r="Q56" s="124" t="str">
        <f t="shared" si="13"/>
        <v>P5K-D</v>
      </c>
      <c r="R56" s="121" t="str">
        <f>A14</f>
        <v>Type</v>
      </c>
      <c r="S56" s="143" t="str">
        <f>S14</f>
        <v>P5</v>
      </c>
      <c r="T56" s="143" t="str">
        <f t="shared" ref="T56:Z56" si="14">T14</f>
        <v>P5K</v>
      </c>
      <c r="U56" s="143" t="str">
        <f t="shared" si="14"/>
        <v>P5-D</v>
      </c>
      <c r="V56" s="143" t="str">
        <f t="shared" si="14"/>
        <v>P5K-D</v>
      </c>
      <c r="W56" s="143" t="str">
        <f t="shared" si="14"/>
        <v>P5</v>
      </c>
      <c r="X56" s="143" t="str">
        <f t="shared" si="14"/>
        <v>P5K</v>
      </c>
      <c r="Y56" s="143" t="str">
        <f t="shared" si="14"/>
        <v>P5-D</v>
      </c>
      <c r="Z56" s="184" t="str">
        <f t="shared" si="14"/>
        <v>P5K-D</v>
      </c>
      <c r="AA56" s="177"/>
      <c r="AB56" s="177"/>
      <c r="AC56" s="177"/>
      <c r="AD56" s="177"/>
      <c r="AE56" s="177"/>
      <c r="AF56" s="177"/>
      <c r="AG56" s="177"/>
      <c r="AH56" s="180"/>
    </row>
    <row r="57" spans="1:60" ht="15.75" thickBot="1" x14ac:dyDescent="0.3">
      <c r="A57" s="138" t="str">
        <f>A13</f>
        <v>Height [mm]</v>
      </c>
      <c r="B57" s="283">
        <f>B13</f>
        <v>300</v>
      </c>
      <c r="C57" s="284"/>
      <c r="D57" s="284"/>
      <c r="E57" s="287"/>
      <c r="F57" s="283">
        <f>F13</f>
        <v>400</v>
      </c>
      <c r="G57" s="284"/>
      <c r="H57" s="284"/>
      <c r="I57" s="287"/>
      <c r="J57" s="283">
        <f>J13</f>
        <v>500</v>
      </c>
      <c r="K57" s="284"/>
      <c r="L57" s="284"/>
      <c r="M57" s="287"/>
      <c r="N57" s="283">
        <f>N13</f>
        <v>600</v>
      </c>
      <c r="O57" s="284"/>
      <c r="P57" s="284"/>
      <c r="Q57" s="285"/>
      <c r="R57" s="138" t="str">
        <f>A13</f>
        <v>Height [mm]</v>
      </c>
      <c r="S57" s="283">
        <f>S13</f>
        <v>700</v>
      </c>
      <c r="T57" s="284">
        <f>T13</f>
        <v>600</v>
      </c>
      <c r="U57" s="284"/>
      <c r="V57" s="287"/>
      <c r="W57" s="283">
        <f>W13</f>
        <v>1000</v>
      </c>
      <c r="X57" s="284">
        <f>X13</f>
        <v>0</v>
      </c>
      <c r="Y57" s="284"/>
      <c r="Z57" s="285"/>
      <c r="AA57" s="282"/>
      <c r="AB57" s="282"/>
      <c r="AC57" s="282"/>
      <c r="AD57" s="282"/>
      <c r="AE57" s="282"/>
      <c r="AF57" s="282"/>
      <c r="AG57" s="282"/>
      <c r="AH57" s="286"/>
    </row>
    <row r="58" spans="1:60" ht="15.75" thickBot="1" x14ac:dyDescent="0.3">
      <c r="A58" s="1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5"/>
      <c r="R58" s="16"/>
      <c r="S58" s="2"/>
      <c r="T58" s="2"/>
      <c r="U58" s="2"/>
      <c r="V58" s="2"/>
      <c r="W58" s="2"/>
      <c r="X58" s="2"/>
      <c r="Y58" s="2"/>
      <c r="Z58" s="15"/>
      <c r="AA58" s="2"/>
      <c r="AB58" s="2"/>
      <c r="AC58" s="2"/>
      <c r="AD58" s="2"/>
      <c r="AE58" s="2"/>
      <c r="AF58" s="2"/>
      <c r="AG58" s="2"/>
      <c r="AH58" s="15"/>
    </row>
    <row r="59" spans="1:60" ht="15.75" thickBot="1" x14ac:dyDescent="0.3">
      <c r="A59" s="123" t="s">
        <v>2</v>
      </c>
      <c r="B59" s="51">
        <f>B92</f>
        <v>1.28</v>
      </c>
      <c r="C59" s="51">
        <f>C92</f>
        <v>1.27</v>
      </c>
      <c r="D59" s="51">
        <f t="shared" ref="D59:Q59" si="15">D92</f>
        <v>1.3</v>
      </c>
      <c r="E59" s="51">
        <f t="shared" si="15"/>
        <v>1.37</v>
      </c>
      <c r="F59" s="51">
        <f t="shared" si="15"/>
        <v>1.28</v>
      </c>
      <c r="G59" s="51">
        <f t="shared" si="15"/>
        <v>1.28</v>
      </c>
      <c r="H59" s="51">
        <f t="shared" si="15"/>
        <v>1.3</v>
      </c>
      <c r="I59" s="52">
        <f t="shared" si="15"/>
        <v>1.36</v>
      </c>
      <c r="J59" s="53">
        <f t="shared" si="15"/>
        <v>1.28</v>
      </c>
      <c r="K59" s="51">
        <f t="shared" si="15"/>
        <v>1.29</v>
      </c>
      <c r="L59" s="51">
        <f t="shared" si="15"/>
        <v>1.3</v>
      </c>
      <c r="M59" s="51">
        <f t="shared" si="15"/>
        <v>1.36</v>
      </c>
      <c r="N59" s="51">
        <f t="shared" si="15"/>
        <v>1.28</v>
      </c>
      <c r="O59" s="51">
        <f t="shared" si="15"/>
        <v>1.29</v>
      </c>
      <c r="P59" s="51">
        <f t="shared" si="15"/>
        <v>1.3</v>
      </c>
      <c r="Q59" s="51">
        <f t="shared" si="15"/>
        <v>1.36</v>
      </c>
      <c r="R59" s="123" t="s">
        <v>2</v>
      </c>
      <c r="S59" s="51">
        <f t="shared" ref="S59:Z59" si="16">S92</f>
        <v>1.28</v>
      </c>
      <c r="T59" s="51">
        <f t="shared" si="16"/>
        <v>1.3</v>
      </c>
      <c r="U59" s="51">
        <f t="shared" si="16"/>
        <v>1.3</v>
      </c>
      <c r="V59" s="51">
        <f t="shared" si="16"/>
        <v>1.35</v>
      </c>
      <c r="W59" s="51">
        <f t="shared" si="16"/>
        <v>1.29</v>
      </c>
      <c r="X59" s="51">
        <f t="shared" si="16"/>
        <v>1.32</v>
      </c>
      <c r="Y59" s="51">
        <f t="shared" si="16"/>
        <v>1.31</v>
      </c>
      <c r="Z59" s="51">
        <f t="shared" si="16"/>
        <v>1.34</v>
      </c>
      <c r="AA59" s="60"/>
      <c r="AB59" s="60"/>
      <c r="AC59" s="60"/>
      <c r="AD59" s="60"/>
      <c r="AE59" s="60"/>
      <c r="AF59" s="60"/>
      <c r="AG59" s="60"/>
      <c r="AH59" s="66"/>
    </row>
    <row r="60" spans="1:60" s="8" customFormat="1" ht="15.75" thickBot="1" x14ac:dyDescent="0.3">
      <c r="A60" s="121" t="s">
        <v>9</v>
      </c>
      <c r="B60" s="85">
        <f>B94</f>
        <v>317.22000000000003</v>
      </c>
      <c r="C60" s="85">
        <f t="shared" ref="C60:Q60" si="17">C94</f>
        <v>413.1</v>
      </c>
      <c r="D60" s="85">
        <f t="shared" si="17"/>
        <v>539.58000000000004</v>
      </c>
      <c r="E60" s="85">
        <f t="shared" si="17"/>
        <v>767.04</v>
      </c>
      <c r="F60" s="85">
        <f t="shared" si="17"/>
        <v>416.16</v>
      </c>
      <c r="G60" s="85">
        <f t="shared" si="17"/>
        <v>547.74</v>
      </c>
      <c r="H60" s="85">
        <f t="shared" si="17"/>
        <v>705.84</v>
      </c>
      <c r="I60" s="86">
        <f t="shared" si="17"/>
        <v>995.52</v>
      </c>
      <c r="J60" s="87">
        <f t="shared" si="17"/>
        <v>514.08000000000004</v>
      </c>
      <c r="K60" s="85">
        <f t="shared" si="17"/>
        <v>681.36</v>
      </c>
      <c r="L60" s="85">
        <f t="shared" si="17"/>
        <v>868.02</v>
      </c>
      <c r="M60" s="85">
        <f t="shared" si="17"/>
        <v>1217.8800000000001</v>
      </c>
      <c r="N60" s="85">
        <f t="shared" si="17"/>
        <v>610.98</v>
      </c>
      <c r="O60" s="85">
        <f t="shared" si="17"/>
        <v>814.98</v>
      </c>
      <c r="P60" s="85">
        <f t="shared" si="17"/>
        <v>1029.18</v>
      </c>
      <c r="Q60" s="85">
        <f t="shared" si="17"/>
        <v>1436.16</v>
      </c>
      <c r="R60" s="121" t="s">
        <v>9</v>
      </c>
      <c r="S60" s="85">
        <f t="shared" ref="S60:Z60" si="18">S94</f>
        <v>706.86</v>
      </c>
      <c r="T60" s="85">
        <f t="shared" si="18"/>
        <v>948.6</v>
      </c>
      <c r="U60" s="85">
        <f t="shared" si="18"/>
        <v>1188.3</v>
      </c>
      <c r="V60" s="85">
        <f t="shared" si="18"/>
        <v>1651.38</v>
      </c>
      <c r="W60" s="85">
        <f t="shared" si="18"/>
        <v>990.42000000000007</v>
      </c>
      <c r="X60" s="85">
        <f t="shared" si="18"/>
        <v>1345.38</v>
      </c>
      <c r="Y60" s="85">
        <f t="shared" si="18"/>
        <v>1656.48</v>
      </c>
      <c r="Z60" s="85">
        <f t="shared" si="18"/>
        <v>2279.6999999999998</v>
      </c>
      <c r="AA60" s="179"/>
      <c r="AB60" s="179"/>
      <c r="AC60" s="179"/>
      <c r="AD60" s="179"/>
      <c r="AE60" s="179"/>
      <c r="AF60" s="179"/>
      <c r="AG60" s="179"/>
      <c r="AH60" s="18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5.75" thickBot="1" x14ac:dyDescent="0.3">
      <c r="A61" s="125" t="s">
        <v>3</v>
      </c>
      <c r="B61" s="54">
        <f>B95</f>
        <v>90</v>
      </c>
      <c r="C61" s="54">
        <f t="shared" ref="C61:Q61" si="19">C95</f>
        <v>11</v>
      </c>
      <c r="D61" s="54">
        <f t="shared" si="19"/>
        <v>18</v>
      </c>
      <c r="E61" s="54">
        <f t="shared" si="19"/>
        <v>22</v>
      </c>
      <c r="F61" s="54">
        <f t="shared" si="19"/>
        <v>11.6</v>
      </c>
      <c r="G61" s="54">
        <f t="shared" si="19"/>
        <v>14.6</v>
      </c>
      <c r="H61" s="54">
        <f t="shared" si="19"/>
        <v>23.2</v>
      </c>
      <c r="I61" s="55">
        <f t="shared" si="19"/>
        <v>29.2</v>
      </c>
      <c r="J61" s="56">
        <f t="shared" si="19"/>
        <v>14.2</v>
      </c>
      <c r="K61" s="54">
        <f t="shared" si="19"/>
        <v>18.3</v>
      </c>
      <c r="L61" s="54">
        <f t="shared" si="19"/>
        <v>28.4</v>
      </c>
      <c r="M61" s="54">
        <f t="shared" si="19"/>
        <v>36.6</v>
      </c>
      <c r="N61" s="54">
        <f t="shared" si="19"/>
        <v>16.8</v>
      </c>
      <c r="O61" s="54">
        <f t="shared" si="19"/>
        <v>22</v>
      </c>
      <c r="P61" s="54">
        <f t="shared" si="19"/>
        <v>33.6</v>
      </c>
      <c r="Q61" s="54">
        <f t="shared" si="19"/>
        <v>44</v>
      </c>
      <c r="R61" s="125" t="s">
        <v>3</v>
      </c>
      <c r="S61" s="54">
        <f t="shared" ref="S61:Z61" si="20">S95</f>
        <v>19.399999999999999</v>
      </c>
      <c r="T61" s="54">
        <f t="shared" si="20"/>
        <v>25.6</v>
      </c>
      <c r="U61" s="54">
        <f t="shared" si="20"/>
        <v>38.700000000000003</v>
      </c>
      <c r="V61" s="54">
        <f t="shared" si="20"/>
        <v>51.2</v>
      </c>
      <c r="W61" s="54">
        <f t="shared" si="20"/>
        <v>26.7</v>
      </c>
      <c r="X61" s="54">
        <f t="shared" si="20"/>
        <v>36.5</v>
      </c>
      <c r="Y61" s="54">
        <f t="shared" si="20"/>
        <v>53.3</v>
      </c>
      <c r="Z61" s="54">
        <f t="shared" si="20"/>
        <v>73</v>
      </c>
      <c r="AA61" s="60"/>
      <c r="AB61" s="60"/>
      <c r="AC61" s="60"/>
      <c r="AD61" s="60"/>
      <c r="AE61" s="60"/>
      <c r="AF61" s="60"/>
      <c r="AG61" s="60"/>
      <c r="AH61" s="66"/>
    </row>
    <row r="62" spans="1:60" ht="15.75" thickBot="1" x14ac:dyDescent="0.3">
      <c r="A62" s="126" t="s">
        <v>4</v>
      </c>
      <c r="B62" s="88">
        <f>B96</f>
        <v>0.8</v>
      </c>
      <c r="C62" s="88">
        <f t="shared" ref="C62:Q62" si="21">C96</f>
        <v>0.8</v>
      </c>
      <c r="D62" s="88">
        <f t="shared" si="21"/>
        <v>1.7</v>
      </c>
      <c r="E62" s="88">
        <f t="shared" si="21"/>
        <v>1.7</v>
      </c>
      <c r="F62" s="88">
        <f t="shared" si="21"/>
        <v>1</v>
      </c>
      <c r="G62" s="88">
        <f t="shared" si="21"/>
        <v>1</v>
      </c>
      <c r="H62" s="88">
        <f t="shared" si="21"/>
        <v>2.1</v>
      </c>
      <c r="I62" s="89">
        <f t="shared" si="21"/>
        <v>2.1</v>
      </c>
      <c r="J62" s="90">
        <f t="shared" si="21"/>
        <v>1.3</v>
      </c>
      <c r="K62" s="88">
        <f t="shared" si="21"/>
        <v>1.3</v>
      </c>
      <c r="L62" s="88">
        <f t="shared" si="21"/>
        <v>2.5</v>
      </c>
      <c r="M62" s="88">
        <f t="shared" si="21"/>
        <v>2.5</v>
      </c>
      <c r="N62" s="88">
        <f t="shared" si="21"/>
        <v>1.5</v>
      </c>
      <c r="O62" s="88">
        <f t="shared" si="21"/>
        <v>1.5</v>
      </c>
      <c r="P62" s="88">
        <f t="shared" si="21"/>
        <v>2.9</v>
      </c>
      <c r="Q62" s="88">
        <f t="shared" si="21"/>
        <v>2.9</v>
      </c>
      <c r="R62" s="126" t="s">
        <v>4</v>
      </c>
      <c r="S62" s="88">
        <f t="shared" ref="S62:Z62" si="22">S96</f>
        <v>1.7</v>
      </c>
      <c r="T62" s="88">
        <f t="shared" si="22"/>
        <v>1.7</v>
      </c>
      <c r="U62" s="88">
        <f t="shared" si="22"/>
        <v>3.4</v>
      </c>
      <c r="V62" s="88">
        <f t="shared" si="22"/>
        <v>3.4</v>
      </c>
      <c r="W62" s="88">
        <f t="shared" si="22"/>
        <v>2.5</v>
      </c>
      <c r="X62" s="88">
        <f t="shared" si="22"/>
        <v>2.5</v>
      </c>
      <c r="Y62" s="88">
        <f t="shared" si="22"/>
        <v>4.9000000000000004</v>
      </c>
      <c r="Z62" s="88">
        <f t="shared" si="22"/>
        <v>4.9000000000000004</v>
      </c>
      <c r="AA62" s="185"/>
      <c r="AB62" s="185"/>
      <c r="AC62" s="185"/>
      <c r="AD62" s="185"/>
      <c r="AE62" s="185"/>
      <c r="AF62" s="185"/>
      <c r="AG62" s="185"/>
      <c r="AH62" s="186"/>
    </row>
    <row r="63" spans="1:60" x14ac:dyDescent="0.25">
      <c r="A63" s="139" t="str">
        <f>+VLOOKUP(AL17,AM19:BC24,17,FALSE)</f>
        <v>*The reduction factor is used for heat output reduction, e.g. when radiators are to be installed in trenches or under ceilings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0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5"/>
    </row>
    <row r="64" spans="1:60" ht="15.75" thickBot="1" x14ac:dyDescent="0.3">
      <c r="A64" s="3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2"/>
      <c r="N64" s="2"/>
      <c r="O64" s="2"/>
      <c r="P64" s="2"/>
      <c r="Q64" s="15"/>
      <c r="R64" s="10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5"/>
    </row>
    <row r="65" spans="1:34" ht="15.75" thickBot="1" x14ac:dyDescent="0.3">
      <c r="A65" s="140" t="s">
        <v>61</v>
      </c>
      <c r="B65" s="288">
        <f ca="1">NOW()</f>
        <v>43551.848929282409</v>
      </c>
      <c r="C65" s="289"/>
      <c r="D65" s="34"/>
      <c r="E65" s="34"/>
      <c r="F65" s="34"/>
      <c r="G65" s="34"/>
      <c r="H65" s="34"/>
      <c r="I65" s="34"/>
      <c r="J65" s="34"/>
      <c r="K65" s="34"/>
      <c r="L65" s="34"/>
      <c r="M65" s="17"/>
      <c r="N65" s="17"/>
      <c r="O65" s="17"/>
      <c r="P65" s="17"/>
      <c r="Q65" s="18"/>
      <c r="R65" s="1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/>
    </row>
    <row r="66" spans="1:34" hidden="1" x14ac:dyDescent="0.25"/>
    <row r="67" spans="1:34" hidden="1" x14ac:dyDescent="0.25"/>
    <row r="68" spans="1:34" hidden="1" x14ac:dyDescent="0.25"/>
    <row r="69" spans="1:34" hidden="1" x14ac:dyDescent="0.25"/>
    <row r="70" spans="1:34" hidden="1" x14ac:dyDescent="0.25"/>
    <row r="71" spans="1:34" hidden="1" x14ac:dyDescent="0.25"/>
    <row r="72" spans="1:34" hidden="1" x14ac:dyDescent="0.25"/>
    <row r="73" spans="1:34" hidden="1" x14ac:dyDescent="0.25"/>
    <row r="74" spans="1:34" hidden="1" x14ac:dyDescent="0.25"/>
    <row r="75" spans="1:34" hidden="1" x14ac:dyDescent="0.25"/>
    <row r="76" spans="1:34" hidden="1" x14ac:dyDescent="0.25"/>
    <row r="77" spans="1:34" hidden="1" x14ac:dyDescent="0.25"/>
    <row r="78" spans="1:34" hidden="1" x14ac:dyDescent="0.25"/>
    <row r="79" spans="1:34" hidden="1" x14ac:dyDescent="0.25"/>
    <row r="80" spans="1:34" hidden="1" x14ac:dyDescent="0.25"/>
    <row r="81" spans="1:34" hidden="1" x14ac:dyDescent="0.25"/>
    <row r="82" spans="1:34" hidden="1" x14ac:dyDescent="0.25"/>
    <row r="83" spans="1:34" hidden="1" x14ac:dyDescent="0.25"/>
    <row r="84" spans="1:34" hidden="1" x14ac:dyDescent="0.25"/>
    <row r="85" spans="1:34" hidden="1" x14ac:dyDescent="0.25"/>
    <row r="86" spans="1:34" ht="15.75" hidden="1" thickBot="1" x14ac:dyDescent="0.3"/>
    <row r="87" spans="1:34" ht="15.75" hidden="1" thickBot="1" x14ac:dyDescent="0.3">
      <c r="A87" s="120">
        <f>A47</f>
        <v>3300</v>
      </c>
      <c r="B87" s="230" t="str">
        <f>B55</f>
        <v>Single</v>
      </c>
      <c r="C87" s="231"/>
      <c r="D87" s="230" t="str">
        <f>D55</f>
        <v>Double</v>
      </c>
      <c r="E87" s="231"/>
      <c r="F87" s="230" t="str">
        <f>F55</f>
        <v>Single</v>
      </c>
      <c r="G87" s="231"/>
      <c r="H87" s="230" t="str">
        <f>H55</f>
        <v>Double</v>
      </c>
      <c r="I87" s="231"/>
      <c r="J87" s="230" t="str">
        <f>J55</f>
        <v>Single</v>
      </c>
      <c r="K87" s="231"/>
      <c r="L87" s="230" t="str">
        <f>L55</f>
        <v>Double</v>
      </c>
      <c r="M87" s="231"/>
      <c r="N87" s="230" t="str">
        <f>N55</f>
        <v>Single</v>
      </c>
      <c r="O87" s="231"/>
      <c r="P87" s="230" t="str">
        <f>P55</f>
        <v>Double</v>
      </c>
      <c r="Q87" s="231"/>
      <c r="R87" s="120" t="str">
        <f>R55</f>
        <v>Length [mm]</v>
      </c>
      <c r="S87" s="230" t="str">
        <f>S55</f>
        <v>Single</v>
      </c>
      <c r="T87" s="231">
        <f t="shared" ref="T87:Z87" si="23">T47</f>
        <v>198.85324390669638</v>
      </c>
      <c r="U87" s="230" t="str">
        <f>U55</f>
        <v>Double</v>
      </c>
      <c r="V87" s="231">
        <f t="shared" si="23"/>
        <v>311.35485530998147</v>
      </c>
      <c r="W87" s="230" t="str">
        <f>W55</f>
        <v>Single</v>
      </c>
      <c r="X87" s="231">
        <f t="shared" si="23"/>
        <v>270.31998332011415</v>
      </c>
      <c r="Y87" s="230" t="str">
        <f>Y55</f>
        <v>Double</v>
      </c>
      <c r="Z87" s="229">
        <f t="shared" si="23"/>
        <v>439.03031453789868</v>
      </c>
      <c r="AA87" s="188"/>
      <c r="AB87" s="188"/>
      <c r="AC87" s="188"/>
      <c r="AD87" s="188"/>
      <c r="AE87" s="188"/>
      <c r="AF87" s="188"/>
      <c r="AG87" s="188"/>
      <c r="AH87" s="188"/>
    </row>
    <row r="88" spans="1:34" ht="15.75" hidden="1" thickBot="1" x14ac:dyDescent="0.3">
      <c r="A88" s="121">
        <f>A46</f>
        <v>3200</v>
      </c>
      <c r="B88" s="143" t="str">
        <f>B56</f>
        <v>P5</v>
      </c>
      <c r="C88" s="143" t="str">
        <f t="shared" ref="C88:Z88" si="24">C56</f>
        <v>P5K</v>
      </c>
      <c r="D88" s="143" t="str">
        <f t="shared" si="24"/>
        <v>P5-D</v>
      </c>
      <c r="E88" s="143" t="str">
        <f t="shared" si="24"/>
        <v>P5K-D</v>
      </c>
      <c r="F88" s="143" t="str">
        <f t="shared" si="24"/>
        <v>P5</v>
      </c>
      <c r="G88" s="143" t="str">
        <f t="shared" si="24"/>
        <v>P5K</v>
      </c>
      <c r="H88" s="143" t="str">
        <f t="shared" si="24"/>
        <v>P5-D</v>
      </c>
      <c r="I88" s="143" t="str">
        <f t="shared" si="24"/>
        <v>P5K-D</v>
      </c>
      <c r="J88" s="143" t="str">
        <f t="shared" si="24"/>
        <v>P5</v>
      </c>
      <c r="K88" s="143" t="str">
        <f t="shared" si="24"/>
        <v>P5K</v>
      </c>
      <c r="L88" s="143" t="str">
        <f t="shared" si="24"/>
        <v>P5-D</v>
      </c>
      <c r="M88" s="143" t="str">
        <f t="shared" si="24"/>
        <v>P5K-D</v>
      </c>
      <c r="N88" s="143" t="str">
        <f t="shared" si="24"/>
        <v>P5</v>
      </c>
      <c r="O88" s="143" t="str">
        <f t="shared" si="24"/>
        <v>P5K</v>
      </c>
      <c r="P88" s="143" t="str">
        <f t="shared" si="24"/>
        <v>P5-D</v>
      </c>
      <c r="Q88" s="143" t="str">
        <f t="shared" si="24"/>
        <v>P5K-D</v>
      </c>
      <c r="R88" s="143" t="str">
        <f t="shared" si="24"/>
        <v>Type</v>
      </c>
      <c r="S88" s="143" t="str">
        <f t="shared" si="24"/>
        <v>P5</v>
      </c>
      <c r="T88" s="143" t="str">
        <f t="shared" si="24"/>
        <v>P5K</v>
      </c>
      <c r="U88" s="143" t="str">
        <f t="shared" si="24"/>
        <v>P5-D</v>
      </c>
      <c r="V88" s="143" t="str">
        <f t="shared" si="24"/>
        <v>P5K-D</v>
      </c>
      <c r="W88" s="143" t="str">
        <f t="shared" si="24"/>
        <v>P5</v>
      </c>
      <c r="X88" s="143" t="str">
        <f t="shared" si="24"/>
        <v>P5K</v>
      </c>
      <c r="Y88" s="143" t="str">
        <f t="shared" si="24"/>
        <v>P5-D</v>
      </c>
      <c r="Z88" s="184" t="str">
        <f t="shared" si="24"/>
        <v>P5K-D</v>
      </c>
      <c r="AA88" s="187"/>
      <c r="AB88" s="187"/>
      <c r="AC88" s="187"/>
      <c r="AD88" s="187"/>
      <c r="AE88" s="187"/>
      <c r="AF88" s="187"/>
      <c r="AG88" s="187"/>
      <c r="AH88" s="187"/>
    </row>
    <row r="89" spans="1:34" ht="15.75" hidden="1" thickBot="1" x14ac:dyDescent="0.3">
      <c r="A89" s="138">
        <f>A45</f>
        <v>3100</v>
      </c>
      <c r="B89" s="283">
        <f>B57</f>
        <v>300</v>
      </c>
      <c r="C89" s="284"/>
      <c r="D89" s="284"/>
      <c r="E89" s="287"/>
      <c r="F89" s="283">
        <f>F57</f>
        <v>400</v>
      </c>
      <c r="G89" s="284"/>
      <c r="H89" s="284"/>
      <c r="I89" s="287"/>
      <c r="J89" s="283">
        <f>J57</f>
        <v>500</v>
      </c>
      <c r="K89" s="284"/>
      <c r="L89" s="284"/>
      <c r="M89" s="287"/>
      <c r="N89" s="283">
        <f>N57</f>
        <v>600</v>
      </c>
      <c r="O89" s="284"/>
      <c r="P89" s="284"/>
      <c r="Q89" s="287"/>
      <c r="R89" s="138" t="str">
        <f>R57</f>
        <v>Height [mm]</v>
      </c>
      <c r="S89" s="283">
        <f>S57</f>
        <v>700</v>
      </c>
      <c r="T89" s="284">
        <f>T45</f>
        <v>186.80153215477537</v>
      </c>
      <c r="U89" s="284"/>
      <c r="V89" s="287"/>
      <c r="W89" s="283">
        <f>W57</f>
        <v>1000</v>
      </c>
      <c r="X89" s="284">
        <f>X45</f>
        <v>253.93695402798605</v>
      </c>
      <c r="Y89" s="284"/>
      <c r="Z89" s="285"/>
      <c r="AA89" s="188"/>
      <c r="AB89" s="188"/>
      <c r="AC89" s="188"/>
      <c r="AD89" s="188"/>
      <c r="AE89" s="188"/>
      <c r="AF89" s="188"/>
      <c r="AG89" s="188"/>
      <c r="AH89" s="188"/>
    </row>
    <row r="90" spans="1:34" ht="15" hidden="1" customHeight="1" x14ac:dyDescent="0.25">
      <c r="A90" s="189" t="s">
        <v>58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8"/>
      <c r="AA90" s="193"/>
      <c r="AB90" s="193"/>
      <c r="AC90" s="193"/>
      <c r="AD90" s="193"/>
      <c r="AE90" s="193"/>
      <c r="AF90" s="193"/>
      <c r="AG90" s="193"/>
      <c r="AH90" s="193"/>
    </row>
    <row r="91" spans="1:34" ht="15.75" hidden="1" customHeight="1" thickBot="1" x14ac:dyDescent="0.3">
      <c r="A91" s="191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9"/>
      <c r="AA91" s="193"/>
      <c r="AB91" s="193"/>
      <c r="AC91" s="193"/>
      <c r="AD91" s="193"/>
      <c r="AE91" s="193"/>
      <c r="AF91" s="193"/>
      <c r="AG91" s="193"/>
      <c r="AH91" s="193"/>
    </row>
    <row r="92" spans="1:34" ht="15.75" hidden="1" thickBot="1" x14ac:dyDescent="0.3">
      <c r="A92" s="42" t="s">
        <v>2</v>
      </c>
      <c r="B92" s="171">
        <v>1.28</v>
      </c>
      <c r="C92" s="36">
        <v>1.27</v>
      </c>
      <c r="D92" s="36">
        <v>1.3</v>
      </c>
      <c r="E92" s="36">
        <v>1.37</v>
      </c>
      <c r="F92" s="36">
        <v>1.28</v>
      </c>
      <c r="G92" s="36">
        <v>1.28</v>
      </c>
      <c r="H92" s="36">
        <v>1.3</v>
      </c>
      <c r="I92" s="37">
        <v>1.36</v>
      </c>
      <c r="J92" s="38">
        <v>1.28</v>
      </c>
      <c r="K92" s="36">
        <v>1.29</v>
      </c>
      <c r="L92" s="36">
        <v>1.3</v>
      </c>
      <c r="M92" s="36">
        <v>1.36</v>
      </c>
      <c r="N92" s="36">
        <v>1.28</v>
      </c>
      <c r="O92" s="36">
        <v>1.29</v>
      </c>
      <c r="P92" s="36">
        <v>1.3</v>
      </c>
      <c r="Q92" s="36">
        <v>1.36</v>
      </c>
      <c r="R92" s="42" t="s">
        <v>2</v>
      </c>
      <c r="S92" s="112">
        <v>1.28</v>
      </c>
      <c r="T92" s="36">
        <v>1.3</v>
      </c>
      <c r="U92" s="36">
        <v>1.3</v>
      </c>
      <c r="V92" s="36">
        <v>1.35</v>
      </c>
      <c r="W92" s="36">
        <v>1.29</v>
      </c>
      <c r="X92" s="36">
        <v>1.32</v>
      </c>
      <c r="Y92" s="36">
        <v>1.31</v>
      </c>
      <c r="Z92" s="36">
        <v>1.34</v>
      </c>
      <c r="AA92" s="194"/>
      <c r="AB92" s="194"/>
      <c r="AC92" s="194"/>
      <c r="AD92" s="194"/>
      <c r="AE92" s="194"/>
      <c r="AF92" s="194"/>
      <c r="AG92" s="194"/>
      <c r="AH92" s="194"/>
    </row>
    <row r="93" spans="1:34" ht="15.75" hidden="1" thickBot="1" x14ac:dyDescent="0.3">
      <c r="A93" s="43" t="s">
        <v>17</v>
      </c>
      <c r="B93" s="172">
        <v>311</v>
      </c>
      <c r="C93" s="39">
        <v>405</v>
      </c>
      <c r="D93" s="39">
        <v>529</v>
      </c>
      <c r="E93" s="39">
        <v>752</v>
      </c>
      <c r="F93" s="39">
        <v>408</v>
      </c>
      <c r="G93" s="39">
        <v>537</v>
      </c>
      <c r="H93" s="39">
        <v>692</v>
      </c>
      <c r="I93" s="40">
        <v>976</v>
      </c>
      <c r="J93" s="41">
        <v>504</v>
      </c>
      <c r="K93" s="39">
        <v>668</v>
      </c>
      <c r="L93" s="39">
        <v>851</v>
      </c>
      <c r="M93" s="39">
        <v>1194</v>
      </c>
      <c r="N93" s="39">
        <v>599</v>
      </c>
      <c r="O93" s="39">
        <v>799</v>
      </c>
      <c r="P93" s="39">
        <v>1009</v>
      </c>
      <c r="Q93" s="39">
        <v>1408</v>
      </c>
      <c r="R93" s="43" t="s">
        <v>17</v>
      </c>
      <c r="S93" s="113">
        <v>693</v>
      </c>
      <c r="T93" s="39">
        <v>930</v>
      </c>
      <c r="U93" s="39">
        <v>1165</v>
      </c>
      <c r="V93" s="39">
        <v>1619</v>
      </c>
      <c r="W93" s="39">
        <v>971</v>
      </c>
      <c r="X93" s="39">
        <v>1319</v>
      </c>
      <c r="Y93" s="39">
        <v>1624</v>
      </c>
      <c r="Z93" s="39">
        <v>2235</v>
      </c>
      <c r="AA93" s="195"/>
      <c r="AB93" s="195"/>
      <c r="AC93" s="195"/>
      <c r="AD93" s="195"/>
      <c r="AE93" s="195"/>
      <c r="AF93" s="195"/>
      <c r="AG93" s="195"/>
      <c r="AH93" s="195"/>
    </row>
    <row r="94" spans="1:34" ht="15.75" hidden="1" thickBot="1" x14ac:dyDescent="0.3">
      <c r="A94" s="136" t="s">
        <v>59</v>
      </c>
      <c r="B94" s="114">
        <f>B93*1.02</f>
        <v>317.22000000000003</v>
      </c>
      <c r="C94" s="114">
        <f>C93*1.02</f>
        <v>413.1</v>
      </c>
      <c r="D94" s="114">
        <f t="shared" ref="D94:Z94" si="25">D93*1.02</f>
        <v>539.58000000000004</v>
      </c>
      <c r="E94" s="114">
        <f t="shared" si="25"/>
        <v>767.04</v>
      </c>
      <c r="F94" s="114">
        <f t="shared" si="25"/>
        <v>416.16</v>
      </c>
      <c r="G94" s="114">
        <f t="shared" si="25"/>
        <v>547.74</v>
      </c>
      <c r="H94" s="114">
        <f t="shared" si="25"/>
        <v>705.84</v>
      </c>
      <c r="I94" s="114">
        <f t="shared" si="25"/>
        <v>995.52</v>
      </c>
      <c r="J94" s="114">
        <f t="shared" si="25"/>
        <v>514.08000000000004</v>
      </c>
      <c r="K94" s="114">
        <f t="shared" si="25"/>
        <v>681.36</v>
      </c>
      <c r="L94" s="114">
        <f t="shared" si="25"/>
        <v>868.02</v>
      </c>
      <c r="M94" s="114">
        <f t="shared" si="25"/>
        <v>1217.8800000000001</v>
      </c>
      <c r="N94" s="114">
        <f t="shared" si="25"/>
        <v>610.98</v>
      </c>
      <c r="O94" s="114">
        <f t="shared" si="25"/>
        <v>814.98</v>
      </c>
      <c r="P94" s="114">
        <f t="shared" si="25"/>
        <v>1029.18</v>
      </c>
      <c r="Q94" s="114">
        <f t="shared" si="25"/>
        <v>1436.16</v>
      </c>
      <c r="R94" s="137" t="str">
        <f>A94</f>
        <v>TILLÆG</v>
      </c>
      <c r="S94" s="114">
        <f t="shared" si="25"/>
        <v>706.86</v>
      </c>
      <c r="T94" s="114">
        <f t="shared" si="25"/>
        <v>948.6</v>
      </c>
      <c r="U94" s="114">
        <f t="shared" si="25"/>
        <v>1188.3</v>
      </c>
      <c r="V94" s="114">
        <f t="shared" si="25"/>
        <v>1651.38</v>
      </c>
      <c r="W94" s="114">
        <f t="shared" si="25"/>
        <v>990.42000000000007</v>
      </c>
      <c r="X94" s="114">
        <f t="shared" si="25"/>
        <v>1345.38</v>
      </c>
      <c r="Y94" s="114">
        <f t="shared" si="25"/>
        <v>1656.48</v>
      </c>
      <c r="Z94" s="114">
        <f t="shared" si="25"/>
        <v>2279.6999999999998</v>
      </c>
      <c r="AA94" s="196"/>
      <c r="AB94" s="196"/>
      <c r="AC94" s="196"/>
      <c r="AD94" s="196"/>
      <c r="AE94" s="196"/>
      <c r="AF94" s="196"/>
      <c r="AG94" s="196"/>
      <c r="AH94" s="196"/>
    </row>
    <row r="95" spans="1:34" ht="15.75" hidden="1" thickBot="1" x14ac:dyDescent="0.3">
      <c r="A95" s="43" t="s">
        <v>3</v>
      </c>
      <c r="B95" s="172">
        <v>90</v>
      </c>
      <c r="C95" s="44">
        <v>11</v>
      </c>
      <c r="D95" s="44">
        <v>18</v>
      </c>
      <c r="E95" s="44">
        <v>22</v>
      </c>
      <c r="F95" s="44">
        <v>11.6</v>
      </c>
      <c r="G95" s="44">
        <v>14.6</v>
      </c>
      <c r="H95" s="44">
        <v>23.2</v>
      </c>
      <c r="I95" s="45">
        <v>29.2</v>
      </c>
      <c r="J95" s="46">
        <v>14.2</v>
      </c>
      <c r="K95" s="44">
        <v>18.3</v>
      </c>
      <c r="L95" s="44">
        <v>28.4</v>
      </c>
      <c r="M95" s="44">
        <v>36.6</v>
      </c>
      <c r="N95" s="44">
        <v>16.8</v>
      </c>
      <c r="O95" s="44">
        <v>22</v>
      </c>
      <c r="P95" s="44">
        <v>33.6</v>
      </c>
      <c r="Q95" s="44">
        <v>44</v>
      </c>
      <c r="R95" s="43" t="s">
        <v>3</v>
      </c>
      <c r="S95" s="115">
        <v>19.399999999999999</v>
      </c>
      <c r="T95" s="44">
        <v>25.6</v>
      </c>
      <c r="U95" s="44">
        <v>38.700000000000003</v>
      </c>
      <c r="V95" s="44">
        <v>51.2</v>
      </c>
      <c r="W95" s="44">
        <v>26.7</v>
      </c>
      <c r="X95" s="44">
        <v>36.5</v>
      </c>
      <c r="Y95" s="44">
        <v>53.3</v>
      </c>
      <c r="Z95" s="44">
        <v>73</v>
      </c>
      <c r="AA95" s="197"/>
      <c r="AB95" s="197"/>
      <c r="AC95" s="197"/>
      <c r="AD95" s="197"/>
      <c r="AE95" s="197"/>
      <c r="AF95" s="197"/>
      <c r="AG95" s="197"/>
      <c r="AH95" s="197"/>
    </row>
    <row r="96" spans="1:34" ht="15.75" hidden="1" thickBot="1" x14ac:dyDescent="0.3">
      <c r="A96" s="47" t="s">
        <v>4</v>
      </c>
      <c r="B96" s="173">
        <v>0.8</v>
      </c>
      <c r="C96" s="48">
        <v>0.8</v>
      </c>
      <c r="D96" s="48">
        <v>1.7</v>
      </c>
      <c r="E96" s="48">
        <v>1.7</v>
      </c>
      <c r="F96" s="48">
        <v>1</v>
      </c>
      <c r="G96" s="48">
        <v>1</v>
      </c>
      <c r="H96" s="48">
        <v>2.1</v>
      </c>
      <c r="I96" s="49">
        <v>2.1</v>
      </c>
      <c r="J96" s="50">
        <v>1.3</v>
      </c>
      <c r="K96" s="48">
        <v>1.3</v>
      </c>
      <c r="L96" s="48">
        <v>2.5</v>
      </c>
      <c r="M96" s="48">
        <v>2.5</v>
      </c>
      <c r="N96" s="48">
        <v>1.5</v>
      </c>
      <c r="O96" s="48">
        <v>1.5</v>
      </c>
      <c r="P96" s="48">
        <v>2.9</v>
      </c>
      <c r="Q96" s="48">
        <v>2.9</v>
      </c>
      <c r="R96" s="47" t="s">
        <v>4</v>
      </c>
      <c r="S96" s="116">
        <v>1.7</v>
      </c>
      <c r="T96" s="48">
        <v>1.7</v>
      </c>
      <c r="U96" s="48">
        <v>3.4</v>
      </c>
      <c r="V96" s="48">
        <v>3.4</v>
      </c>
      <c r="W96" s="48">
        <v>2.5</v>
      </c>
      <c r="X96" s="48">
        <v>2.5</v>
      </c>
      <c r="Y96" s="48">
        <v>4.9000000000000004</v>
      </c>
      <c r="Z96" s="48">
        <v>4.9000000000000004</v>
      </c>
      <c r="AA96" s="197"/>
      <c r="AB96" s="197"/>
      <c r="AC96" s="197"/>
      <c r="AD96" s="197"/>
      <c r="AE96" s="197"/>
      <c r="AF96" s="197"/>
      <c r="AG96" s="197"/>
      <c r="AH96" s="197"/>
    </row>
    <row r="97" spans="6:6" hidden="1" x14ac:dyDescent="0.25"/>
    <row r="98" spans="6:6" hidden="1" x14ac:dyDescent="0.25"/>
    <row r="99" spans="6:6" hidden="1" x14ac:dyDescent="0.25"/>
    <row r="100" spans="6:6" hidden="1" x14ac:dyDescent="0.25">
      <c r="F100" s="127" t="s">
        <v>15</v>
      </c>
    </row>
    <row r="101" spans="6:6" hidden="1" x14ac:dyDescent="0.25">
      <c r="F101" s="127" t="s">
        <v>16</v>
      </c>
    </row>
    <row r="102" spans="6:6" hidden="1" x14ac:dyDescent="0.25"/>
    <row r="103" spans="6:6" hidden="1" x14ac:dyDescent="0.25"/>
  </sheetData>
  <sheetProtection password="806B" sheet="1" objects="1" scenarios="1"/>
  <mergeCells count="83">
    <mergeCell ref="AA55:AB55"/>
    <mergeCell ref="AC55:AD55"/>
    <mergeCell ref="AE13:AH13"/>
    <mergeCell ref="S15:T15"/>
    <mergeCell ref="U15:V15"/>
    <mergeCell ref="Y15:Z15"/>
    <mergeCell ref="AA15:AB15"/>
    <mergeCell ref="AC15:AD15"/>
    <mergeCell ref="AE15:AF15"/>
    <mergeCell ref="L87:M87"/>
    <mergeCell ref="B57:E57"/>
    <mergeCell ref="F57:I57"/>
    <mergeCell ref="N87:O87"/>
    <mergeCell ref="P87:Q87"/>
    <mergeCell ref="B65:C65"/>
    <mergeCell ref="J57:M57"/>
    <mergeCell ref="N57:Q57"/>
    <mergeCell ref="B87:C87"/>
    <mergeCell ref="D87:E87"/>
    <mergeCell ref="F87:G87"/>
    <mergeCell ref="H87:I87"/>
    <mergeCell ref="J87:K87"/>
    <mergeCell ref="B89:E89"/>
    <mergeCell ref="F89:I89"/>
    <mergeCell ref="J89:M89"/>
    <mergeCell ref="N89:Q89"/>
    <mergeCell ref="S89:V89"/>
    <mergeCell ref="W89:Z89"/>
    <mergeCell ref="AG15:AH15"/>
    <mergeCell ref="AG55:AH55"/>
    <mergeCell ref="W55:X55"/>
    <mergeCell ref="S57:V57"/>
    <mergeCell ref="W57:Z57"/>
    <mergeCell ref="AA57:AD57"/>
    <mergeCell ref="AE57:AH57"/>
    <mergeCell ref="W87:X87"/>
    <mergeCell ref="Y87:Z87"/>
    <mergeCell ref="U87:V87"/>
    <mergeCell ref="S87:T87"/>
    <mergeCell ref="AE55:AF55"/>
    <mergeCell ref="S55:T55"/>
    <mergeCell ref="U55:V55"/>
    <mergeCell ref="Y55:Z55"/>
    <mergeCell ref="H3:Q3"/>
    <mergeCell ref="AL26:AN26"/>
    <mergeCell ref="H4:J4"/>
    <mergeCell ref="R11:R12"/>
    <mergeCell ref="AL15:AO16"/>
    <mergeCell ref="W15:X15"/>
    <mergeCell ref="S10:AH12"/>
    <mergeCell ref="S13:V13"/>
    <mergeCell ref="K4:M4"/>
    <mergeCell ref="N4:P4"/>
    <mergeCell ref="N5:P5"/>
    <mergeCell ref="N6:P6"/>
    <mergeCell ref="K6:M6"/>
    <mergeCell ref="H6:J6"/>
    <mergeCell ref="W13:Z13"/>
    <mergeCell ref="AA13:AD13"/>
    <mergeCell ref="H5:J5"/>
    <mergeCell ref="K5:M5"/>
    <mergeCell ref="N13:Q13"/>
    <mergeCell ref="J13:M13"/>
    <mergeCell ref="F13:I13"/>
    <mergeCell ref="B13:E13"/>
    <mergeCell ref="A11:A12"/>
    <mergeCell ref="B10:Q12"/>
    <mergeCell ref="D15:E15"/>
    <mergeCell ref="F15:G15"/>
    <mergeCell ref="H15:I15"/>
    <mergeCell ref="J15:K15"/>
    <mergeCell ref="L15:M15"/>
    <mergeCell ref="N15:O15"/>
    <mergeCell ref="B15:C15"/>
    <mergeCell ref="P15:Q15"/>
    <mergeCell ref="P55:Q55"/>
    <mergeCell ref="N55:O55"/>
    <mergeCell ref="B55:C55"/>
    <mergeCell ref="D55:E55"/>
    <mergeCell ref="H55:I55"/>
    <mergeCell ref="J55:K55"/>
    <mergeCell ref="L55:M55"/>
    <mergeCell ref="F55:G55"/>
  </mergeCells>
  <conditionalFormatting sqref="N6:P6">
    <cfRule type="cellIs" dxfId="2" priority="3" stopIfTrue="1" operator="greaterThan">
      <formula>$K$6</formula>
    </cfRule>
  </conditionalFormatting>
  <conditionalFormatting sqref="K6:M6">
    <cfRule type="cellIs" dxfId="1" priority="2" stopIfTrue="1" operator="greaterThan">
      <formula>$H$6</formula>
    </cfRule>
  </conditionalFormatting>
  <conditionalFormatting sqref="H6:J6">
    <cfRule type="cellIs" dxfId="0" priority="1" stopIfTrue="1" operator="lessThan">
      <formula>$K$6</formula>
    </cfRule>
  </conditionalFormatting>
  <hyperlinks>
    <hyperlink ref="D7" r:id="rId1" display="www.hudevad.dk" xr:uid="{00000000-0004-0000-0000-000000000000}"/>
    <hyperlink ref="AR19" r:id="rId2" xr:uid="{00000000-0004-0000-0000-000001000000}"/>
    <hyperlink ref="AQ19" r:id="rId3" xr:uid="{00000000-0004-0000-0000-000002000000}"/>
    <hyperlink ref="AQ20" r:id="rId4" xr:uid="{00000000-0004-0000-0000-000003000000}"/>
    <hyperlink ref="AR21" r:id="rId5" xr:uid="{00000000-0004-0000-0000-000004000000}"/>
    <hyperlink ref="AR22" r:id="rId6" xr:uid="{00000000-0004-0000-0000-000005000000}"/>
    <hyperlink ref="AR24" r:id="rId7" xr:uid="{00000000-0004-0000-0000-000006000000}"/>
    <hyperlink ref="AR23" r:id="rId8" xr:uid="{00000000-0004-0000-0000-000007000000}"/>
  </hyperlinks>
  <printOptions horizontalCentered="1" verticalCentered="1"/>
  <pageMargins left="0" right="0" top="0" bottom="0" header="0" footer="0"/>
  <pageSetup paperSize="9" scale="67" pageOrder="overThenDown" orientation="portrait" r:id="rId9"/>
  <rowBreaks count="1" manualBreakCount="1">
    <brk id="65" max="16383" man="1"/>
  </rowBreaks>
  <colBreaks count="1" manualBreakCount="1">
    <brk id="17" max="1048575" man="1"/>
  </colBreaks>
  <ignoredErrors>
    <ignoredError sqref="B24:Q24 S24:Z24" formula="1"/>
  </ignoredErrors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2" name="Drop Down 1">
              <controlPr locked="0" defaultSize="0" autoLine="0" autoPict="0">
                <anchor moveWithCells="1">
                  <from>
                    <xdr:col>9</xdr:col>
                    <xdr:colOff>209550</xdr:colOff>
                    <xdr:row>1</xdr:row>
                    <xdr:rowOff>9525</xdr:rowOff>
                  </from>
                  <to>
                    <xdr:col>10</xdr:col>
                    <xdr:colOff>504825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Z65"/>
  <sheetViews>
    <sheetView zoomScaleNormal="100" zoomScaleSheetLayoutView="100" workbookViewId="0">
      <selection activeCell="D6" sqref="D6"/>
    </sheetView>
  </sheetViews>
  <sheetFormatPr defaultColWidth="0" defaultRowHeight="15" zeroHeight="1" x14ac:dyDescent="0.25"/>
  <cols>
    <col min="1" max="1" width="15.28515625" style="1" customWidth="1"/>
    <col min="2" max="17" width="8.28515625" style="1" customWidth="1"/>
    <col min="18" max="18" width="15.28515625" style="1" customWidth="1"/>
    <col min="19" max="34" width="8.28515625" style="1" customWidth="1"/>
    <col min="35" max="78" width="0" style="1" hidden="1" customWidth="1"/>
    <col min="79" max="16384" width="7" style="1" hidden="1"/>
  </cols>
  <sheetData>
    <row r="1" spans="1:34" s="60" customFormat="1" ht="20.25" customHeight="1" thickBot="1" x14ac:dyDescent="0.3">
      <c r="A1" s="62"/>
      <c r="B1" s="63"/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4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s="60" customFormat="1" ht="17.25" customHeight="1" x14ac:dyDescent="0.25">
      <c r="A2" s="65"/>
      <c r="D2" s="6" t="s">
        <v>78</v>
      </c>
      <c r="F2" s="3"/>
      <c r="G2" s="66"/>
      <c r="H2" s="294" t="str">
        <f>'Output (W)'!A10</f>
        <v>Temperature set</v>
      </c>
      <c r="I2" s="295"/>
      <c r="J2" s="295"/>
      <c r="K2" s="295"/>
      <c r="L2" s="295"/>
      <c r="M2" s="295"/>
      <c r="N2" s="295"/>
      <c r="O2" s="295"/>
      <c r="P2" s="295"/>
      <c r="Q2" s="296"/>
      <c r="R2" s="65"/>
      <c r="AH2" s="66"/>
    </row>
    <row r="3" spans="1:34" s="60" customFormat="1" ht="15.75" thickBot="1" x14ac:dyDescent="0.3">
      <c r="A3" s="65"/>
      <c r="D3" s="6" t="str">
        <f>'Output (W)'!D3</f>
        <v>Saltgade 11</v>
      </c>
      <c r="F3" s="3"/>
      <c r="G3" s="66"/>
      <c r="H3" s="297"/>
      <c r="I3" s="298"/>
      <c r="J3" s="298"/>
      <c r="K3" s="298"/>
      <c r="L3" s="298"/>
      <c r="M3" s="298"/>
      <c r="N3" s="298"/>
      <c r="O3" s="298"/>
      <c r="P3" s="298"/>
      <c r="Q3" s="299"/>
      <c r="R3" s="65"/>
      <c r="AH3" s="66"/>
    </row>
    <row r="4" spans="1:34" s="60" customFormat="1" ht="15.75" x14ac:dyDescent="0.25">
      <c r="A4" s="65"/>
      <c r="D4" s="6" t="str">
        <f>'Output (W)'!D4</f>
        <v>DK-6760 Ribe</v>
      </c>
      <c r="F4" s="3"/>
      <c r="H4" s="260" t="str">
        <f>'Output (W)'!H4:J4</f>
        <v>Flow temperature</v>
      </c>
      <c r="I4" s="261"/>
      <c r="J4" s="262"/>
      <c r="K4" s="260" t="str">
        <f>'Output (W)'!K4:M4</f>
        <v>Return temperature</v>
      </c>
      <c r="L4" s="261"/>
      <c r="M4" s="272"/>
      <c r="N4" s="273" t="str">
        <f>'Output (W)'!N4:P4</f>
        <v>Room temperature</v>
      </c>
      <c r="O4" s="261"/>
      <c r="P4" s="272"/>
      <c r="Q4" s="58" t="s">
        <v>14</v>
      </c>
      <c r="R4" s="65"/>
      <c r="AH4" s="66"/>
    </row>
    <row r="5" spans="1:34" s="60" customFormat="1" ht="15.75" customHeight="1" thickBot="1" x14ac:dyDescent="0.3">
      <c r="A5" s="65"/>
      <c r="D5" s="6">
        <f>'Output (W)'!D5</f>
        <v>0</v>
      </c>
      <c r="E5" s="8"/>
      <c r="F5" s="4"/>
      <c r="H5" s="252" t="s">
        <v>18</v>
      </c>
      <c r="I5" s="253"/>
      <c r="J5" s="254"/>
      <c r="K5" s="252" t="s">
        <v>19</v>
      </c>
      <c r="L5" s="253"/>
      <c r="M5" s="255"/>
      <c r="N5" s="274" t="s">
        <v>20</v>
      </c>
      <c r="O5" s="253"/>
      <c r="P5" s="255"/>
      <c r="Q5" s="59" t="s">
        <v>21</v>
      </c>
      <c r="R5" s="65"/>
      <c r="AH5" s="66"/>
    </row>
    <row r="6" spans="1:34" s="60" customFormat="1" ht="21" customHeight="1" thickBot="1" x14ac:dyDescent="0.3">
      <c r="A6" s="65"/>
      <c r="D6" s="7"/>
      <c r="F6" s="5"/>
      <c r="H6" s="300">
        <f>'Output (W)'!H6</f>
        <v>12</v>
      </c>
      <c r="I6" s="301"/>
      <c r="J6" s="302"/>
      <c r="K6" s="291">
        <f>'Output (W)'!K6</f>
        <v>40</v>
      </c>
      <c r="L6" s="292"/>
      <c r="M6" s="293"/>
      <c r="N6" s="291">
        <f>'Output (W)'!N6</f>
        <v>20</v>
      </c>
      <c r="O6" s="292"/>
      <c r="P6" s="293"/>
      <c r="Q6" s="67">
        <f>((H6+K6)/2)-N6</f>
        <v>6</v>
      </c>
      <c r="R6" s="65"/>
      <c r="AH6" s="66"/>
    </row>
    <row r="7" spans="1:34" s="60" customFormat="1" ht="15.75" customHeight="1" thickBot="1" x14ac:dyDescent="0.3">
      <c r="A7" s="65"/>
      <c r="D7" s="7" t="str">
        <f>'Output (W)'!D7</f>
        <v>www.hudevad.com</v>
      </c>
      <c r="F7" s="5"/>
      <c r="G7" s="66"/>
      <c r="O7" s="8"/>
      <c r="Q7" s="66"/>
      <c r="R7" s="65"/>
      <c r="AH7" s="66"/>
    </row>
    <row r="8" spans="1:34" s="60" customFormat="1" ht="15.75" customHeight="1" thickBot="1" x14ac:dyDescent="0.3">
      <c r="A8" s="65"/>
      <c r="D8" s="7"/>
      <c r="F8" s="5"/>
      <c r="G8" s="66"/>
      <c r="H8" s="57" t="str">
        <f>'Output (W)'!H8</f>
        <v>Reduction factor * [%]</v>
      </c>
      <c r="I8" s="68"/>
      <c r="J8" s="69"/>
      <c r="K8" s="70">
        <f>'Output (W)'!K8</f>
        <v>0</v>
      </c>
      <c r="O8" s="8"/>
      <c r="Q8" s="66"/>
      <c r="R8" s="65"/>
      <c r="AH8" s="66"/>
    </row>
    <row r="9" spans="1:34" s="60" customFormat="1" ht="15.75" thickBot="1" x14ac:dyDescent="0.3">
      <c r="A9" s="65"/>
      <c r="G9" s="71"/>
      <c r="Q9" s="66"/>
      <c r="R9" s="65"/>
      <c r="AH9" s="66"/>
    </row>
    <row r="10" spans="1:34" s="8" customFormat="1" ht="15" customHeight="1" thickBot="1" x14ac:dyDescent="0.3">
      <c r="A10" s="119" t="str">
        <f>'Output (W)'!A10</f>
        <v>Temperature set</v>
      </c>
      <c r="B10" s="235" t="str">
        <f>'Output (W)'!B10:Q12</f>
        <v>P5 / P5K + P5-D / P5K-D</v>
      </c>
      <c r="C10" s="236">
        <f>'Output (W)'!C10:Q12</f>
        <v>0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119" t="str">
        <f>A10</f>
        <v>Temperature set</v>
      </c>
      <c r="S10" s="235" t="str">
        <f>B10</f>
        <v>P5 / P5K + P5-D / P5K-D</v>
      </c>
      <c r="T10" s="236">
        <f>C10</f>
        <v>0</v>
      </c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7"/>
    </row>
    <row r="11" spans="1:34" s="8" customFormat="1" ht="15" customHeight="1" x14ac:dyDescent="0.25">
      <c r="A11" s="233" t="str">
        <f>'Output (W)'!A11</f>
        <v>12/40-20</v>
      </c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  <c r="R11" s="233" t="str">
        <f>A11</f>
        <v>12/40-20</v>
      </c>
      <c r="S11" s="238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40"/>
    </row>
    <row r="12" spans="1:34" s="8" customFormat="1" ht="15.75" customHeight="1" thickBot="1" x14ac:dyDescent="0.3">
      <c r="A12" s="234"/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34"/>
      <c r="S12" s="241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3"/>
    </row>
    <row r="13" spans="1:34" s="8" customFormat="1" ht="15.75" thickBot="1" x14ac:dyDescent="0.3">
      <c r="A13" s="141" t="str">
        <f>'Output (W)'!A13</f>
        <v>Height [mm]</v>
      </c>
      <c r="B13" s="230">
        <f>'Output (W)'!B13:E13</f>
        <v>300</v>
      </c>
      <c r="C13" s="228"/>
      <c r="D13" s="228"/>
      <c r="E13" s="232"/>
      <c r="F13" s="230">
        <f>'Output (W)'!F13:I13</f>
        <v>400</v>
      </c>
      <c r="G13" s="228"/>
      <c r="H13" s="228"/>
      <c r="I13" s="232"/>
      <c r="J13" s="230">
        <f>'Output (W)'!J13:M13</f>
        <v>500</v>
      </c>
      <c r="K13" s="228"/>
      <c r="L13" s="228"/>
      <c r="M13" s="232"/>
      <c r="N13" s="230">
        <f>'Output (W)'!N13:Q13</f>
        <v>600</v>
      </c>
      <c r="O13" s="228"/>
      <c r="P13" s="228"/>
      <c r="Q13" s="228"/>
      <c r="R13" s="141" t="str">
        <f>A13</f>
        <v>Height [mm]</v>
      </c>
      <c r="S13" s="230">
        <f>'Output (W)'!S13:V13</f>
        <v>700</v>
      </c>
      <c r="T13" s="228">
        <f>'Output (W)'!T13:X13</f>
        <v>600</v>
      </c>
      <c r="U13" s="228"/>
      <c r="V13" s="232"/>
      <c r="W13" s="230">
        <f>'Output (W)'!W13:Z13</f>
        <v>1000</v>
      </c>
      <c r="X13" s="228">
        <f>'Output (W)'!X13:AB13</f>
        <v>0</v>
      </c>
      <c r="Y13" s="228"/>
      <c r="Z13" s="229"/>
      <c r="AA13" s="282"/>
      <c r="AB13" s="282"/>
      <c r="AC13" s="282"/>
      <c r="AD13" s="282"/>
      <c r="AE13" s="282"/>
      <c r="AF13" s="282"/>
      <c r="AG13" s="282"/>
      <c r="AH13" s="286"/>
    </row>
    <row r="14" spans="1:34" s="8" customFormat="1" ht="15" customHeight="1" thickBot="1" x14ac:dyDescent="0.3">
      <c r="A14" s="142" t="str">
        <f>'Output (W)'!A14</f>
        <v>Type</v>
      </c>
      <c r="B14" s="143" t="str">
        <f>'Output (W)'!B14</f>
        <v>P5</v>
      </c>
      <c r="C14" s="143" t="str">
        <f>'Output (W)'!C14</f>
        <v>P5K</v>
      </c>
      <c r="D14" s="143" t="str">
        <f>'Output (W)'!D14</f>
        <v>P5-D</v>
      </c>
      <c r="E14" s="143" t="str">
        <f>'Output (W)'!E14</f>
        <v>P5K-D</v>
      </c>
      <c r="F14" s="143" t="str">
        <f>'Output (W)'!F14</f>
        <v>P5</v>
      </c>
      <c r="G14" s="143" t="str">
        <f>'Output (W)'!G14</f>
        <v>P5K</v>
      </c>
      <c r="H14" s="143" t="str">
        <f>'Output (W)'!H14</f>
        <v>P5-D</v>
      </c>
      <c r="I14" s="143" t="str">
        <f>'Output (W)'!I14</f>
        <v>P5K-D</v>
      </c>
      <c r="J14" s="143" t="str">
        <f>'Output (W)'!J14</f>
        <v>P5</v>
      </c>
      <c r="K14" s="143" t="str">
        <f>'Output (W)'!K14</f>
        <v>P5K</v>
      </c>
      <c r="L14" s="143" t="str">
        <f>'Output (W)'!L14</f>
        <v>P5-D</v>
      </c>
      <c r="M14" s="143" t="str">
        <f>'Output (W)'!M14</f>
        <v>P5K-D</v>
      </c>
      <c r="N14" s="143" t="str">
        <f>'Output (W)'!N14</f>
        <v>P5</v>
      </c>
      <c r="O14" s="143" t="str">
        <f>'Output (W)'!O14</f>
        <v>P5K</v>
      </c>
      <c r="P14" s="143" t="str">
        <f>'Output (W)'!P14</f>
        <v>P5-D</v>
      </c>
      <c r="Q14" s="175" t="str">
        <f>'Output (W)'!Q14</f>
        <v>P5K-D</v>
      </c>
      <c r="R14" s="142" t="str">
        <f>A14</f>
        <v>Type</v>
      </c>
      <c r="S14" s="143" t="str">
        <f>'Output (W)'!S14</f>
        <v>P5</v>
      </c>
      <c r="T14" s="143" t="str">
        <f>'Output (W)'!T14</f>
        <v>P5K</v>
      </c>
      <c r="U14" s="143" t="str">
        <f>'Output (W)'!U14</f>
        <v>P5-D</v>
      </c>
      <c r="V14" s="143" t="str">
        <f>'Output (W)'!V14</f>
        <v>P5K-D</v>
      </c>
      <c r="W14" s="143" t="str">
        <f>'Output (W)'!W14</f>
        <v>P5</v>
      </c>
      <c r="X14" s="143" t="str">
        <f>'Output (W)'!X14</f>
        <v>P5K</v>
      </c>
      <c r="Y14" s="143" t="str">
        <f>'Output (W)'!Y14</f>
        <v>P5-D</v>
      </c>
      <c r="Z14" s="184" t="str">
        <f>'Output (W)'!Z14</f>
        <v>P5K-D</v>
      </c>
      <c r="AA14" s="177"/>
      <c r="AB14" s="177"/>
      <c r="AC14" s="177"/>
      <c r="AD14" s="177"/>
      <c r="AE14" s="177"/>
      <c r="AF14" s="177"/>
      <c r="AG14" s="177"/>
      <c r="AH14" s="180"/>
    </row>
    <row r="15" spans="1:34" s="8" customFormat="1" ht="15.75" thickBot="1" x14ac:dyDescent="0.3">
      <c r="A15" s="145" t="str">
        <f>'Output (W)'!A15</f>
        <v>Length [mm]</v>
      </c>
      <c r="B15" s="249" t="str">
        <f>'Output (W)'!B15:C15</f>
        <v>Single</v>
      </c>
      <c r="C15" s="250"/>
      <c r="D15" s="249" t="str">
        <f>'Output (W)'!D15:E15</f>
        <v>Double</v>
      </c>
      <c r="E15" s="250"/>
      <c r="F15" s="249" t="str">
        <f>'Output (W)'!F15:G15</f>
        <v>Single</v>
      </c>
      <c r="G15" s="250"/>
      <c r="H15" s="249" t="str">
        <f>'Output (W)'!H15:I15</f>
        <v>Double</v>
      </c>
      <c r="I15" s="250"/>
      <c r="J15" s="249" t="str">
        <f>'Output (W)'!J15:K15</f>
        <v>Single</v>
      </c>
      <c r="K15" s="250"/>
      <c r="L15" s="249" t="str">
        <f>'Output (W)'!L15:M15</f>
        <v>Double</v>
      </c>
      <c r="M15" s="250"/>
      <c r="N15" s="249" t="str">
        <f>'Output (W)'!N15:O15</f>
        <v>Single</v>
      </c>
      <c r="O15" s="250"/>
      <c r="P15" s="249" t="str">
        <f>'Output (W)'!P15:Q15</f>
        <v>Double</v>
      </c>
      <c r="Q15" s="303"/>
      <c r="R15" s="145" t="str">
        <f>A15</f>
        <v>Length [mm]</v>
      </c>
      <c r="S15" s="249" t="str">
        <f>'Output (W)'!S15:T15</f>
        <v>Single</v>
      </c>
      <c r="T15" s="250"/>
      <c r="U15" s="249" t="str">
        <f>'Output (W)'!U15:V15</f>
        <v>Double</v>
      </c>
      <c r="V15" s="250"/>
      <c r="W15" s="249" t="str">
        <f>'Output (W)'!W15:X15</f>
        <v>Single</v>
      </c>
      <c r="X15" s="250"/>
      <c r="Y15" s="249" t="str">
        <f>'Output (W)'!Y15:Z15</f>
        <v>Double</v>
      </c>
      <c r="Z15" s="251"/>
      <c r="AA15" s="290"/>
      <c r="AB15" s="290"/>
      <c r="AC15" s="282"/>
      <c r="AD15" s="282"/>
      <c r="AE15" s="290"/>
      <c r="AF15" s="290"/>
      <c r="AG15" s="282"/>
      <c r="AH15" s="286"/>
    </row>
    <row r="16" spans="1:34" ht="15.75" thickBot="1" x14ac:dyDescent="0.3">
      <c r="A16" s="118">
        <v>200</v>
      </c>
      <c r="B16" s="128">
        <f t="shared" ref="B16:Q23" si="0">B$24/1000*$A16</f>
        <v>-0.12912335606015013</v>
      </c>
      <c r="C16" s="129">
        <f t="shared" si="0"/>
        <v>-0.17175430327806027</v>
      </c>
      <c r="D16" s="129">
        <f t="shared" si="0"/>
        <v>-0.21051532323332861</v>
      </c>
      <c r="E16" s="130">
        <f t="shared" si="0"/>
        <v>-0.25798150324125274</v>
      </c>
      <c r="F16" s="128">
        <f t="shared" si="0"/>
        <v>-0.1693965571464349</v>
      </c>
      <c r="G16" s="129">
        <f t="shared" si="0"/>
        <v>-0.22295576271479295</v>
      </c>
      <c r="H16" s="129">
        <f t="shared" si="0"/>
        <v>-0.27538110336004423</v>
      </c>
      <c r="I16" s="130">
        <f t="shared" si="0"/>
        <v>-0.34200206919204973</v>
      </c>
      <c r="J16" s="128">
        <f t="shared" si="0"/>
        <v>-0.20925457059265484</v>
      </c>
      <c r="K16" s="129">
        <f t="shared" si="0"/>
        <v>-0.27152679364710341</v>
      </c>
      <c r="L16" s="129">
        <f t="shared" si="0"/>
        <v>-0.33865508520144166</v>
      </c>
      <c r="M16" s="130">
        <f t="shared" si="0"/>
        <v>-0.41839187563043795</v>
      </c>
      <c r="N16" s="131">
        <f t="shared" si="0"/>
        <v>-0.24869739639881003</v>
      </c>
      <c r="O16" s="129">
        <f t="shared" si="0"/>
        <v>-0.32477531156292766</v>
      </c>
      <c r="P16" s="129">
        <f t="shared" si="0"/>
        <v>-0.4015311174715096</v>
      </c>
      <c r="Q16" s="200">
        <f t="shared" si="0"/>
        <v>-0.49338003424426846</v>
      </c>
      <c r="R16" s="118">
        <v>200</v>
      </c>
      <c r="S16" s="128">
        <f t="shared" ref="S16:Z23" si="1">S$24/1000*$R16</f>
        <v>-0.28772503456490045</v>
      </c>
      <c r="T16" s="129">
        <f t="shared" si="1"/>
        <v>-0.37009310133647561</v>
      </c>
      <c r="U16" s="129">
        <f t="shared" si="1"/>
        <v>-0.46361125059891839</v>
      </c>
      <c r="V16" s="130">
        <f t="shared" si="1"/>
        <v>-0.57947399677275424</v>
      </c>
      <c r="W16" s="128">
        <f t="shared" si="1"/>
        <v>-0.39468939615469678</v>
      </c>
      <c r="X16" s="129">
        <f t="shared" si="1"/>
        <v>-0.50310248409679803</v>
      </c>
      <c r="Y16" s="129">
        <f t="shared" si="1"/>
        <v>-0.63271171915455093</v>
      </c>
      <c r="Z16" s="129">
        <f t="shared" si="1"/>
        <v>-0.81709549965550099</v>
      </c>
      <c r="AA16" s="176"/>
      <c r="AB16" s="176"/>
      <c r="AC16" s="176"/>
      <c r="AD16" s="176"/>
      <c r="AE16" s="176"/>
      <c r="AF16" s="176"/>
      <c r="AG16" s="176"/>
      <c r="AH16" s="181"/>
    </row>
    <row r="17" spans="1:34" ht="15.75" thickBot="1" x14ac:dyDescent="0.3">
      <c r="A17" s="117">
        <v>300</v>
      </c>
      <c r="B17" s="132">
        <f t="shared" si="0"/>
        <v>-0.19368503409022519</v>
      </c>
      <c r="C17" s="133">
        <f t="shared" si="0"/>
        <v>-0.25763145491709039</v>
      </c>
      <c r="D17" s="133">
        <f t="shared" si="0"/>
        <v>-0.31577298484999289</v>
      </c>
      <c r="E17" s="134">
        <f t="shared" si="0"/>
        <v>-0.38697225486187914</v>
      </c>
      <c r="F17" s="132">
        <f t="shared" si="0"/>
        <v>-0.25409483571965236</v>
      </c>
      <c r="G17" s="133">
        <f t="shared" si="0"/>
        <v>-0.33443364407218945</v>
      </c>
      <c r="H17" s="133">
        <f t="shared" si="0"/>
        <v>-0.41307165504006638</v>
      </c>
      <c r="I17" s="134">
        <f t="shared" si="0"/>
        <v>-0.51300310378807457</v>
      </c>
      <c r="J17" s="132">
        <f t="shared" si="0"/>
        <v>-0.31388185588898226</v>
      </c>
      <c r="K17" s="133">
        <f t="shared" si="0"/>
        <v>-0.40729019047065518</v>
      </c>
      <c r="L17" s="133">
        <f t="shared" si="0"/>
        <v>-0.50798262780216241</v>
      </c>
      <c r="M17" s="134">
        <f t="shared" si="0"/>
        <v>-0.62758781344565695</v>
      </c>
      <c r="N17" s="135">
        <f t="shared" si="0"/>
        <v>-0.37304609459821503</v>
      </c>
      <c r="O17" s="133">
        <f t="shared" si="0"/>
        <v>-0.48716296734439146</v>
      </c>
      <c r="P17" s="133">
        <f t="shared" si="0"/>
        <v>-0.60229667620726446</v>
      </c>
      <c r="Q17" s="201">
        <f t="shared" si="0"/>
        <v>-0.74007005136640269</v>
      </c>
      <c r="R17" s="117">
        <v>300</v>
      </c>
      <c r="S17" s="132">
        <f t="shared" si="1"/>
        <v>-0.43158755184735065</v>
      </c>
      <c r="T17" s="133">
        <f t="shared" si="1"/>
        <v>-0.55513965200471338</v>
      </c>
      <c r="U17" s="133">
        <f t="shared" si="1"/>
        <v>-0.69541687589837764</v>
      </c>
      <c r="V17" s="134">
        <f t="shared" si="1"/>
        <v>-0.86921099515913136</v>
      </c>
      <c r="W17" s="132">
        <f t="shared" si="1"/>
        <v>-0.59203409423204523</v>
      </c>
      <c r="X17" s="133">
        <f t="shared" si="1"/>
        <v>-0.7546537261451971</v>
      </c>
      <c r="Y17" s="133">
        <f t="shared" si="1"/>
        <v>-0.94906757873182646</v>
      </c>
      <c r="Z17" s="133">
        <f t="shared" si="1"/>
        <v>-1.2256432494832514</v>
      </c>
      <c r="AA17" s="178"/>
      <c r="AB17" s="178"/>
      <c r="AC17" s="178"/>
      <c r="AD17" s="178"/>
      <c r="AE17" s="178"/>
      <c r="AF17" s="178"/>
      <c r="AG17" s="178"/>
      <c r="AH17" s="182"/>
    </row>
    <row r="18" spans="1:34" ht="15.75" thickBot="1" x14ac:dyDescent="0.3">
      <c r="A18" s="118">
        <v>400</v>
      </c>
      <c r="B18" s="128">
        <f t="shared" si="0"/>
        <v>-0.25824671212030026</v>
      </c>
      <c r="C18" s="129">
        <f t="shared" si="0"/>
        <v>-0.34350860655612053</v>
      </c>
      <c r="D18" s="129">
        <f t="shared" si="0"/>
        <v>-0.42103064646665722</v>
      </c>
      <c r="E18" s="130">
        <f t="shared" si="0"/>
        <v>-0.51596300648250548</v>
      </c>
      <c r="F18" s="128">
        <f t="shared" si="0"/>
        <v>-0.33879311429286979</v>
      </c>
      <c r="G18" s="129">
        <f t="shared" si="0"/>
        <v>-0.4459115254295859</v>
      </c>
      <c r="H18" s="129">
        <f t="shared" si="0"/>
        <v>-0.55076220672008847</v>
      </c>
      <c r="I18" s="130">
        <f t="shared" si="0"/>
        <v>-0.68400413838409946</v>
      </c>
      <c r="J18" s="128">
        <f t="shared" si="0"/>
        <v>-0.41850914118530969</v>
      </c>
      <c r="K18" s="129">
        <f t="shared" si="0"/>
        <v>-0.54305358729420683</v>
      </c>
      <c r="L18" s="129">
        <f t="shared" si="0"/>
        <v>-0.67731017040288333</v>
      </c>
      <c r="M18" s="130">
        <f t="shared" si="0"/>
        <v>-0.8367837512608759</v>
      </c>
      <c r="N18" s="131">
        <f t="shared" si="0"/>
        <v>-0.49739479279762006</v>
      </c>
      <c r="O18" s="129">
        <f t="shared" si="0"/>
        <v>-0.64955062312585532</v>
      </c>
      <c r="P18" s="129">
        <f t="shared" si="0"/>
        <v>-0.8030622349430192</v>
      </c>
      <c r="Q18" s="200">
        <f t="shared" si="0"/>
        <v>-0.98676006848853692</v>
      </c>
      <c r="R18" s="118">
        <v>400</v>
      </c>
      <c r="S18" s="128">
        <f t="shared" si="1"/>
        <v>-0.5754500691298009</v>
      </c>
      <c r="T18" s="129">
        <f t="shared" si="1"/>
        <v>-0.74018620267295121</v>
      </c>
      <c r="U18" s="129">
        <f t="shared" si="1"/>
        <v>-0.92722250119783678</v>
      </c>
      <c r="V18" s="130">
        <f t="shared" si="1"/>
        <v>-1.1589479935455085</v>
      </c>
      <c r="W18" s="128">
        <f t="shared" si="1"/>
        <v>-0.78937879230939356</v>
      </c>
      <c r="X18" s="129">
        <f t="shared" si="1"/>
        <v>-1.0062049681935961</v>
      </c>
      <c r="Y18" s="129">
        <f t="shared" si="1"/>
        <v>-1.2654234383091019</v>
      </c>
      <c r="Z18" s="129">
        <f t="shared" si="1"/>
        <v>-1.634190999311002</v>
      </c>
      <c r="AA18" s="176"/>
      <c r="AB18" s="176"/>
      <c r="AC18" s="176"/>
      <c r="AD18" s="176"/>
      <c r="AE18" s="176"/>
      <c r="AF18" s="176"/>
      <c r="AG18" s="176"/>
      <c r="AH18" s="181"/>
    </row>
    <row r="19" spans="1:34" ht="15.75" customHeight="1" thickBot="1" x14ac:dyDescent="0.3">
      <c r="A19" s="146">
        <v>500</v>
      </c>
      <c r="B19" s="202">
        <f t="shared" si="0"/>
        <v>-0.32280839015037532</v>
      </c>
      <c r="C19" s="203">
        <f t="shared" si="0"/>
        <v>-0.42938575819515068</v>
      </c>
      <c r="D19" s="203">
        <f t="shared" si="0"/>
        <v>-0.5262883080833215</v>
      </c>
      <c r="E19" s="204">
        <f t="shared" si="0"/>
        <v>-0.64495375810313194</v>
      </c>
      <c r="F19" s="202">
        <f t="shared" si="0"/>
        <v>-0.42349139286608722</v>
      </c>
      <c r="G19" s="203">
        <f t="shared" si="0"/>
        <v>-0.55738940678698234</v>
      </c>
      <c r="H19" s="203">
        <f t="shared" si="0"/>
        <v>-0.68845275840011055</v>
      </c>
      <c r="I19" s="204">
        <f t="shared" si="0"/>
        <v>-0.85500517298012435</v>
      </c>
      <c r="J19" s="202">
        <f t="shared" si="0"/>
        <v>-0.52313642648163716</v>
      </c>
      <c r="K19" s="203">
        <f t="shared" si="0"/>
        <v>-0.67881698411775859</v>
      </c>
      <c r="L19" s="203">
        <f t="shared" si="0"/>
        <v>-0.84663771300360413</v>
      </c>
      <c r="M19" s="204">
        <f t="shared" si="0"/>
        <v>-1.0459796890760948</v>
      </c>
      <c r="N19" s="205">
        <f t="shared" si="0"/>
        <v>-0.62174349099702508</v>
      </c>
      <c r="O19" s="203">
        <f t="shared" si="0"/>
        <v>-0.81193827890731907</v>
      </c>
      <c r="P19" s="203">
        <f t="shared" si="0"/>
        <v>-1.0038277936787741</v>
      </c>
      <c r="Q19" s="206">
        <f t="shared" si="0"/>
        <v>-1.2334500856106712</v>
      </c>
      <c r="R19" s="146">
        <v>500</v>
      </c>
      <c r="S19" s="202">
        <f t="shared" si="1"/>
        <v>-0.71931258641225104</v>
      </c>
      <c r="T19" s="203">
        <f t="shared" si="1"/>
        <v>-0.92523275334118904</v>
      </c>
      <c r="U19" s="203">
        <f t="shared" si="1"/>
        <v>-1.1590281264972959</v>
      </c>
      <c r="V19" s="204">
        <f t="shared" si="1"/>
        <v>-1.4486849919318856</v>
      </c>
      <c r="W19" s="202">
        <f t="shared" si="1"/>
        <v>-0.98672349038674201</v>
      </c>
      <c r="X19" s="203">
        <f t="shared" si="1"/>
        <v>-1.257756210241995</v>
      </c>
      <c r="Y19" s="203">
        <f t="shared" si="1"/>
        <v>-1.5817792978863774</v>
      </c>
      <c r="Z19" s="203">
        <f t="shared" si="1"/>
        <v>-2.0427387491387523</v>
      </c>
      <c r="AA19" s="178"/>
      <c r="AB19" s="178"/>
      <c r="AC19" s="178"/>
      <c r="AD19" s="178"/>
      <c r="AE19" s="178"/>
      <c r="AF19" s="178"/>
      <c r="AG19" s="178"/>
      <c r="AH19" s="182"/>
    </row>
    <row r="20" spans="1:34" ht="16.5" thickTop="1" thickBot="1" x14ac:dyDescent="0.3">
      <c r="A20" s="151">
        <v>600</v>
      </c>
      <c r="B20" s="207">
        <f t="shared" si="0"/>
        <v>-0.38737006818045039</v>
      </c>
      <c r="C20" s="208">
        <f t="shared" si="0"/>
        <v>-0.51526290983418077</v>
      </c>
      <c r="D20" s="208">
        <f t="shared" si="0"/>
        <v>-0.63154596969998578</v>
      </c>
      <c r="E20" s="209">
        <f t="shared" si="0"/>
        <v>-0.77394450972375828</v>
      </c>
      <c r="F20" s="207">
        <f t="shared" si="0"/>
        <v>-0.50818967143930471</v>
      </c>
      <c r="G20" s="208">
        <f t="shared" si="0"/>
        <v>-0.6688672881443789</v>
      </c>
      <c r="H20" s="208">
        <f t="shared" si="0"/>
        <v>-0.82614331008013275</v>
      </c>
      <c r="I20" s="209">
        <f t="shared" si="0"/>
        <v>-1.0260062075761491</v>
      </c>
      <c r="J20" s="207">
        <f t="shared" si="0"/>
        <v>-0.62776371177796453</v>
      </c>
      <c r="K20" s="208">
        <f t="shared" si="0"/>
        <v>-0.81458038094131036</v>
      </c>
      <c r="L20" s="208">
        <f t="shared" si="0"/>
        <v>-1.0159652556043248</v>
      </c>
      <c r="M20" s="209">
        <f t="shared" si="0"/>
        <v>-1.2551756268913139</v>
      </c>
      <c r="N20" s="210">
        <f t="shared" si="0"/>
        <v>-0.74609218919643006</v>
      </c>
      <c r="O20" s="208">
        <f t="shared" si="0"/>
        <v>-0.97432593468878292</v>
      </c>
      <c r="P20" s="208">
        <f t="shared" si="0"/>
        <v>-1.2045933524145289</v>
      </c>
      <c r="Q20" s="211">
        <f t="shared" si="0"/>
        <v>-1.4801401027328054</v>
      </c>
      <c r="R20" s="151">
        <v>600</v>
      </c>
      <c r="S20" s="207">
        <f t="shared" si="1"/>
        <v>-0.8631751036947013</v>
      </c>
      <c r="T20" s="208">
        <f t="shared" si="1"/>
        <v>-1.1102793040094268</v>
      </c>
      <c r="U20" s="208">
        <f t="shared" si="1"/>
        <v>-1.3908337517967553</v>
      </c>
      <c r="V20" s="209">
        <f t="shared" si="1"/>
        <v>-1.7384219903182627</v>
      </c>
      <c r="W20" s="207">
        <f t="shared" si="1"/>
        <v>-1.1840681884640905</v>
      </c>
      <c r="X20" s="208">
        <f t="shared" si="1"/>
        <v>-1.5093074522903942</v>
      </c>
      <c r="Y20" s="208">
        <f t="shared" si="1"/>
        <v>-1.8981351574636529</v>
      </c>
      <c r="Z20" s="208">
        <f t="shared" si="1"/>
        <v>-2.4512864989665029</v>
      </c>
      <c r="AA20" s="176"/>
      <c r="AB20" s="176"/>
      <c r="AC20" s="176"/>
      <c r="AD20" s="176"/>
      <c r="AE20" s="176"/>
      <c r="AF20" s="176"/>
      <c r="AG20" s="176"/>
      <c r="AH20" s="181"/>
    </row>
    <row r="21" spans="1:34" ht="15.75" thickBot="1" x14ac:dyDescent="0.3">
      <c r="A21" s="117">
        <v>700</v>
      </c>
      <c r="B21" s="132">
        <f t="shared" si="0"/>
        <v>-0.45193174621052545</v>
      </c>
      <c r="C21" s="133">
        <f t="shared" si="0"/>
        <v>-0.60114006147321097</v>
      </c>
      <c r="D21" s="133">
        <f t="shared" si="0"/>
        <v>-0.73680363131665016</v>
      </c>
      <c r="E21" s="134">
        <f t="shared" si="0"/>
        <v>-0.90293526134438462</v>
      </c>
      <c r="F21" s="132">
        <f t="shared" si="0"/>
        <v>-0.59288795001252215</v>
      </c>
      <c r="G21" s="133">
        <f t="shared" si="0"/>
        <v>-0.78034516950177535</v>
      </c>
      <c r="H21" s="133">
        <f t="shared" si="0"/>
        <v>-0.96383386176015484</v>
      </c>
      <c r="I21" s="134">
        <f t="shared" si="0"/>
        <v>-1.197007242172174</v>
      </c>
      <c r="J21" s="132">
        <f t="shared" si="0"/>
        <v>-0.73239099707429201</v>
      </c>
      <c r="K21" s="133">
        <f t="shared" si="0"/>
        <v>-0.95034377776486201</v>
      </c>
      <c r="L21" s="133">
        <f t="shared" si="0"/>
        <v>-1.1852927982050456</v>
      </c>
      <c r="M21" s="134">
        <f t="shared" si="0"/>
        <v>-1.4643715647065327</v>
      </c>
      <c r="N21" s="135">
        <f t="shared" si="0"/>
        <v>-0.87044088739583514</v>
      </c>
      <c r="O21" s="133">
        <f t="shared" si="0"/>
        <v>-1.1367135904702468</v>
      </c>
      <c r="P21" s="133">
        <f t="shared" si="0"/>
        <v>-1.4053589111502838</v>
      </c>
      <c r="Q21" s="201">
        <f t="shared" si="0"/>
        <v>-1.7268301198549396</v>
      </c>
      <c r="R21" s="117">
        <v>700</v>
      </c>
      <c r="S21" s="132">
        <f t="shared" si="1"/>
        <v>-1.0070376209771514</v>
      </c>
      <c r="T21" s="133">
        <f t="shared" si="1"/>
        <v>-1.2953258546776647</v>
      </c>
      <c r="U21" s="133">
        <f t="shared" si="1"/>
        <v>-1.6226393770962144</v>
      </c>
      <c r="V21" s="134">
        <f t="shared" si="1"/>
        <v>-2.0281589887046398</v>
      </c>
      <c r="W21" s="132">
        <f t="shared" si="1"/>
        <v>-1.3814128865414388</v>
      </c>
      <c r="X21" s="133">
        <f t="shared" si="1"/>
        <v>-1.7608586943387932</v>
      </c>
      <c r="Y21" s="133">
        <f t="shared" si="1"/>
        <v>-2.2144910170409284</v>
      </c>
      <c r="Z21" s="133">
        <f t="shared" si="1"/>
        <v>-2.8598342487942534</v>
      </c>
      <c r="AA21" s="178"/>
      <c r="AB21" s="178"/>
      <c r="AC21" s="178"/>
      <c r="AD21" s="178"/>
      <c r="AE21" s="178"/>
      <c r="AF21" s="178"/>
      <c r="AG21" s="178"/>
      <c r="AH21" s="182"/>
    </row>
    <row r="22" spans="1:34" ht="15.75" thickBot="1" x14ac:dyDescent="0.3">
      <c r="A22" s="118">
        <v>800</v>
      </c>
      <c r="B22" s="128">
        <f t="shared" si="0"/>
        <v>-0.51649342424060052</v>
      </c>
      <c r="C22" s="129">
        <f t="shared" si="0"/>
        <v>-0.68701721311224107</v>
      </c>
      <c r="D22" s="129">
        <f t="shared" si="0"/>
        <v>-0.84206129293331444</v>
      </c>
      <c r="E22" s="130">
        <f t="shared" si="0"/>
        <v>-1.031926012965011</v>
      </c>
      <c r="F22" s="128">
        <f t="shared" si="0"/>
        <v>-0.67758622858573958</v>
      </c>
      <c r="G22" s="129">
        <f t="shared" si="0"/>
        <v>-0.8918230508591718</v>
      </c>
      <c r="H22" s="129">
        <f t="shared" si="0"/>
        <v>-1.1015244134401769</v>
      </c>
      <c r="I22" s="130">
        <f t="shared" si="0"/>
        <v>-1.3680082767681989</v>
      </c>
      <c r="J22" s="128">
        <f t="shared" si="0"/>
        <v>-0.83701828237061937</v>
      </c>
      <c r="K22" s="129">
        <f t="shared" si="0"/>
        <v>-1.0861071745884137</v>
      </c>
      <c r="L22" s="129">
        <f t="shared" si="0"/>
        <v>-1.3546203408057667</v>
      </c>
      <c r="M22" s="130">
        <f t="shared" si="0"/>
        <v>-1.6735675025217518</v>
      </c>
      <c r="N22" s="131">
        <f t="shared" si="0"/>
        <v>-0.99478958559524011</v>
      </c>
      <c r="O22" s="129">
        <f t="shared" si="0"/>
        <v>-1.2991012462517106</v>
      </c>
      <c r="P22" s="129">
        <f t="shared" si="0"/>
        <v>-1.6061244698860384</v>
      </c>
      <c r="Q22" s="200">
        <f t="shared" si="0"/>
        <v>-1.9735201369770738</v>
      </c>
      <c r="R22" s="118">
        <v>800</v>
      </c>
      <c r="S22" s="128">
        <f t="shared" si="1"/>
        <v>-1.1509001382596018</v>
      </c>
      <c r="T22" s="129">
        <f t="shared" si="1"/>
        <v>-1.4803724053459024</v>
      </c>
      <c r="U22" s="129">
        <f t="shared" si="1"/>
        <v>-1.8544450023956736</v>
      </c>
      <c r="V22" s="130">
        <f t="shared" si="1"/>
        <v>-2.317895987091017</v>
      </c>
      <c r="W22" s="128">
        <f t="shared" si="1"/>
        <v>-1.5787575846187871</v>
      </c>
      <c r="X22" s="129">
        <f t="shared" si="1"/>
        <v>-2.0124099363871921</v>
      </c>
      <c r="Y22" s="129">
        <f t="shared" si="1"/>
        <v>-2.5308468766182037</v>
      </c>
      <c r="Z22" s="129">
        <f t="shared" si="1"/>
        <v>-3.268381998622004</v>
      </c>
      <c r="AA22" s="176"/>
      <c r="AB22" s="176"/>
      <c r="AC22" s="176"/>
      <c r="AD22" s="176"/>
      <c r="AE22" s="176"/>
      <c r="AF22" s="176"/>
      <c r="AG22" s="176"/>
      <c r="AH22" s="181"/>
    </row>
    <row r="23" spans="1:34" ht="15.75" thickBot="1" x14ac:dyDescent="0.3">
      <c r="A23" s="117">
        <v>900</v>
      </c>
      <c r="B23" s="132">
        <f t="shared" si="0"/>
        <v>-0.58105510227067558</v>
      </c>
      <c r="C23" s="133">
        <f t="shared" si="0"/>
        <v>-0.77289436475127116</v>
      </c>
      <c r="D23" s="133">
        <f t="shared" si="0"/>
        <v>-0.94731895454997872</v>
      </c>
      <c r="E23" s="134">
        <f t="shared" si="0"/>
        <v>-1.1609167645856373</v>
      </c>
      <c r="F23" s="132">
        <f t="shared" si="0"/>
        <v>-0.76228450715895701</v>
      </c>
      <c r="G23" s="133">
        <f t="shared" si="0"/>
        <v>-1.0033009322165682</v>
      </c>
      <c r="H23" s="133">
        <f t="shared" si="0"/>
        <v>-1.2392149651201991</v>
      </c>
      <c r="I23" s="134">
        <f t="shared" si="0"/>
        <v>-1.5390093113642238</v>
      </c>
      <c r="J23" s="132">
        <f t="shared" si="0"/>
        <v>-0.94164556766694685</v>
      </c>
      <c r="K23" s="133">
        <f t="shared" si="0"/>
        <v>-1.2218705714119655</v>
      </c>
      <c r="L23" s="133">
        <f t="shared" si="0"/>
        <v>-1.5239478834064875</v>
      </c>
      <c r="M23" s="134">
        <f t="shared" si="0"/>
        <v>-1.8827634403369706</v>
      </c>
      <c r="N23" s="135">
        <f t="shared" si="0"/>
        <v>-1.1191382837946451</v>
      </c>
      <c r="O23" s="133">
        <f t="shared" si="0"/>
        <v>-1.4614889020331745</v>
      </c>
      <c r="P23" s="133">
        <f t="shared" si="0"/>
        <v>-1.8068900286217933</v>
      </c>
      <c r="Q23" s="201">
        <f t="shared" si="0"/>
        <v>-2.2202101540992083</v>
      </c>
      <c r="R23" s="117">
        <v>900</v>
      </c>
      <c r="S23" s="132">
        <f t="shared" si="1"/>
        <v>-1.2947626555420519</v>
      </c>
      <c r="T23" s="133">
        <f t="shared" si="1"/>
        <v>-1.6654189560141401</v>
      </c>
      <c r="U23" s="133">
        <f t="shared" si="1"/>
        <v>-2.0862506276951329</v>
      </c>
      <c r="V23" s="134">
        <f t="shared" si="1"/>
        <v>-2.6076329854773941</v>
      </c>
      <c r="W23" s="132">
        <f t="shared" si="1"/>
        <v>-1.7761022826961355</v>
      </c>
      <c r="X23" s="133">
        <f t="shared" si="1"/>
        <v>-2.2639611784355913</v>
      </c>
      <c r="Y23" s="133">
        <f t="shared" si="1"/>
        <v>-2.8472027361954795</v>
      </c>
      <c r="Z23" s="133">
        <f t="shared" si="1"/>
        <v>-3.6769297484497545</v>
      </c>
      <c r="AA23" s="178"/>
      <c r="AB23" s="178"/>
      <c r="AC23" s="178"/>
      <c r="AD23" s="178"/>
      <c r="AE23" s="178"/>
      <c r="AF23" s="178"/>
      <c r="AG23" s="178"/>
      <c r="AH23" s="182"/>
    </row>
    <row r="24" spans="1:34" ht="15.75" thickBot="1" x14ac:dyDescent="0.3">
      <c r="A24" s="161">
        <v>1000</v>
      </c>
      <c r="B24" s="212">
        <f>(((POWER((((($H$6+$K$6)/2)-$N$6)/50),B59))*B60)*(1-$K$8))/(1.163*($H$6-$K$6))</f>
        <v>-0.64561678030075065</v>
      </c>
      <c r="C24" s="213">
        <f t="shared" ref="C24:Z24" si="2">(((POWER((((($H$6+$K$6)/2)-$N$6)/50),C59))*C60)*(1-$K$8))/(1.163*($H$6-$K$6))</f>
        <v>-0.85877151639030136</v>
      </c>
      <c r="D24" s="213">
        <f t="shared" si="2"/>
        <v>-1.052576616166643</v>
      </c>
      <c r="E24" s="214">
        <f t="shared" si="2"/>
        <v>-1.2899075162062639</v>
      </c>
      <c r="F24" s="212">
        <f t="shared" si="2"/>
        <v>-0.84698278573217445</v>
      </c>
      <c r="G24" s="213">
        <f t="shared" si="2"/>
        <v>-1.1147788135739647</v>
      </c>
      <c r="H24" s="213">
        <f t="shared" si="2"/>
        <v>-1.3769055168002211</v>
      </c>
      <c r="I24" s="214">
        <f t="shared" si="2"/>
        <v>-1.7100103459602487</v>
      </c>
      <c r="J24" s="212">
        <f t="shared" si="2"/>
        <v>-1.0462728529632743</v>
      </c>
      <c r="K24" s="213">
        <f t="shared" si="2"/>
        <v>-1.3576339682355172</v>
      </c>
      <c r="L24" s="213">
        <f t="shared" si="2"/>
        <v>-1.6932754260072083</v>
      </c>
      <c r="M24" s="214">
        <f t="shared" si="2"/>
        <v>-2.0919593781521897</v>
      </c>
      <c r="N24" s="215">
        <f t="shared" si="2"/>
        <v>-1.2434869819940502</v>
      </c>
      <c r="O24" s="213">
        <f t="shared" si="2"/>
        <v>-1.6238765578146381</v>
      </c>
      <c r="P24" s="213">
        <f t="shared" si="2"/>
        <v>-2.0076555873575481</v>
      </c>
      <c r="Q24" s="216">
        <f t="shared" si="2"/>
        <v>-2.4669001712213423</v>
      </c>
      <c r="R24" s="161">
        <v>1000</v>
      </c>
      <c r="S24" s="212">
        <f>(((POWER((((($H$6+$K$6)/2)-$N$6)/50),S59))*S60)*(1-$K$8))/(1.163*($H$6-$K$6))</f>
        <v>-1.4386251728245021</v>
      </c>
      <c r="T24" s="213">
        <f t="shared" si="2"/>
        <v>-1.8504655066823781</v>
      </c>
      <c r="U24" s="213">
        <f t="shared" si="2"/>
        <v>-2.3180562529945918</v>
      </c>
      <c r="V24" s="214">
        <f t="shared" si="2"/>
        <v>-2.8973699838637712</v>
      </c>
      <c r="W24" s="212">
        <f t="shared" si="2"/>
        <v>-1.973446980773484</v>
      </c>
      <c r="X24" s="213">
        <f t="shared" si="2"/>
        <v>-2.51551242048399</v>
      </c>
      <c r="Y24" s="213">
        <f t="shared" si="2"/>
        <v>-3.1635585957727548</v>
      </c>
      <c r="Z24" s="213">
        <f t="shared" si="2"/>
        <v>-4.0854774982775046</v>
      </c>
      <c r="AA24" s="176"/>
      <c r="AB24" s="176"/>
      <c r="AC24" s="176"/>
      <c r="AD24" s="176"/>
      <c r="AE24" s="176"/>
      <c r="AF24" s="176"/>
      <c r="AG24" s="176"/>
      <c r="AH24" s="181"/>
    </row>
    <row r="25" spans="1:34" ht="16.5" thickTop="1" thickBot="1" x14ac:dyDescent="0.3">
      <c r="A25" s="156">
        <v>1100</v>
      </c>
      <c r="B25" s="217">
        <f t="shared" ref="B25:Q40" si="3">B$24/1000*$A25</f>
        <v>-0.71017845833082571</v>
      </c>
      <c r="C25" s="218">
        <f t="shared" si="3"/>
        <v>-0.94464866802933145</v>
      </c>
      <c r="D25" s="218">
        <f t="shared" si="3"/>
        <v>-1.1578342777833073</v>
      </c>
      <c r="E25" s="219">
        <f t="shared" si="3"/>
        <v>-1.4188982678268902</v>
      </c>
      <c r="F25" s="217">
        <f t="shared" si="3"/>
        <v>-0.93168106430539188</v>
      </c>
      <c r="G25" s="218">
        <f t="shared" si="3"/>
        <v>-1.2262566949313614</v>
      </c>
      <c r="H25" s="218">
        <f t="shared" si="3"/>
        <v>-1.5145960684802433</v>
      </c>
      <c r="I25" s="219">
        <f t="shared" si="3"/>
        <v>-1.8810113805562734</v>
      </c>
      <c r="J25" s="217">
        <f t="shared" si="3"/>
        <v>-1.1509001382596016</v>
      </c>
      <c r="K25" s="218">
        <f t="shared" si="3"/>
        <v>-1.4933973650590688</v>
      </c>
      <c r="L25" s="218">
        <f t="shared" si="3"/>
        <v>-1.8626029686079291</v>
      </c>
      <c r="M25" s="219">
        <f t="shared" si="3"/>
        <v>-2.3011553159674087</v>
      </c>
      <c r="N25" s="220">
        <f t="shared" si="3"/>
        <v>-1.367835680193455</v>
      </c>
      <c r="O25" s="218">
        <f t="shared" si="3"/>
        <v>-1.786264213596102</v>
      </c>
      <c r="P25" s="218">
        <f t="shared" si="3"/>
        <v>-2.2084211460933028</v>
      </c>
      <c r="Q25" s="221">
        <f t="shared" si="3"/>
        <v>-2.7135901883434768</v>
      </c>
      <c r="R25" s="156">
        <v>1100</v>
      </c>
      <c r="S25" s="217">
        <f t="shared" ref="S25:Z40" si="4">S$24/1000*$R25</f>
        <v>-1.5824876901069522</v>
      </c>
      <c r="T25" s="218">
        <f t="shared" si="4"/>
        <v>-2.035512057350616</v>
      </c>
      <c r="U25" s="218">
        <f t="shared" si="4"/>
        <v>-2.5498618782940512</v>
      </c>
      <c r="V25" s="219">
        <f t="shared" si="4"/>
        <v>-3.1871069822501483</v>
      </c>
      <c r="W25" s="217">
        <f t="shared" si="4"/>
        <v>-2.1707916788508324</v>
      </c>
      <c r="X25" s="218">
        <f t="shared" si="4"/>
        <v>-2.7670636625323892</v>
      </c>
      <c r="Y25" s="218">
        <f t="shared" si="4"/>
        <v>-3.4799144553500305</v>
      </c>
      <c r="Z25" s="218">
        <f t="shared" si="4"/>
        <v>-4.4940252481052552</v>
      </c>
      <c r="AA25" s="178"/>
      <c r="AB25" s="178"/>
      <c r="AC25" s="178"/>
      <c r="AD25" s="178"/>
      <c r="AE25" s="178"/>
      <c r="AF25" s="178"/>
      <c r="AG25" s="178"/>
      <c r="AH25" s="182"/>
    </row>
    <row r="26" spans="1:34" ht="15.75" thickBot="1" x14ac:dyDescent="0.3">
      <c r="A26" s="118">
        <v>1200</v>
      </c>
      <c r="B26" s="128">
        <f t="shared" si="3"/>
        <v>-0.77474013636090078</v>
      </c>
      <c r="C26" s="129">
        <f t="shared" si="3"/>
        <v>-1.0305258196683615</v>
      </c>
      <c r="D26" s="129">
        <f t="shared" si="3"/>
        <v>-1.2630919393999716</v>
      </c>
      <c r="E26" s="130">
        <f t="shared" si="3"/>
        <v>-1.5478890194475166</v>
      </c>
      <c r="F26" s="128">
        <f t="shared" si="3"/>
        <v>-1.0163793428786094</v>
      </c>
      <c r="G26" s="129">
        <f t="shared" si="3"/>
        <v>-1.3377345762887578</v>
      </c>
      <c r="H26" s="129">
        <f t="shared" si="3"/>
        <v>-1.6522866201602655</v>
      </c>
      <c r="I26" s="130">
        <f t="shared" si="3"/>
        <v>-2.0520124151522983</v>
      </c>
      <c r="J26" s="128">
        <f t="shared" si="3"/>
        <v>-1.2555274235559291</v>
      </c>
      <c r="K26" s="129">
        <f t="shared" si="3"/>
        <v>-1.6291607618826207</v>
      </c>
      <c r="L26" s="129">
        <f t="shared" si="3"/>
        <v>-2.0319305112086496</v>
      </c>
      <c r="M26" s="130">
        <f t="shared" si="3"/>
        <v>-2.5103512537826278</v>
      </c>
      <c r="N26" s="131">
        <f t="shared" si="3"/>
        <v>-1.4921843783928601</v>
      </c>
      <c r="O26" s="129">
        <f t="shared" si="3"/>
        <v>-1.9486518693775658</v>
      </c>
      <c r="P26" s="129">
        <f t="shared" si="3"/>
        <v>-2.4091867048290578</v>
      </c>
      <c r="Q26" s="200">
        <f t="shared" si="3"/>
        <v>-2.9602802054656108</v>
      </c>
      <c r="R26" s="118">
        <v>1200</v>
      </c>
      <c r="S26" s="128">
        <f t="shared" si="4"/>
        <v>-1.7263502073894026</v>
      </c>
      <c r="T26" s="129">
        <f t="shared" si="4"/>
        <v>-2.2205586080188535</v>
      </c>
      <c r="U26" s="129">
        <f t="shared" si="4"/>
        <v>-2.7816675035935106</v>
      </c>
      <c r="V26" s="130">
        <f t="shared" si="4"/>
        <v>-3.4768439806365254</v>
      </c>
      <c r="W26" s="128">
        <f t="shared" si="4"/>
        <v>-2.3681363769281809</v>
      </c>
      <c r="X26" s="129">
        <f t="shared" si="4"/>
        <v>-3.0186149045807884</v>
      </c>
      <c r="Y26" s="129">
        <f t="shared" si="4"/>
        <v>-3.7962703149273058</v>
      </c>
      <c r="Z26" s="129">
        <f t="shared" si="4"/>
        <v>-4.9025729979330057</v>
      </c>
      <c r="AA26" s="176"/>
      <c r="AB26" s="176"/>
      <c r="AC26" s="176"/>
      <c r="AD26" s="176"/>
      <c r="AE26" s="176"/>
      <c r="AF26" s="176"/>
      <c r="AG26" s="176"/>
      <c r="AH26" s="181"/>
    </row>
    <row r="27" spans="1:34" ht="15.75" thickBot="1" x14ac:dyDescent="0.3">
      <c r="A27" s="117">
        <v>1300</v>
      </c>
      <c r="B27" s="132">
        <f t="shared" si="3"/>
        <v>-0.83930181439097584</v>
      </c>
      <c r="C27" s="133">
        <f t="shared" si="3"/>
        <v>-1.1164029713073917</v>
      </c>
      <c r="D27" s="133">
        <f t="shared" si="3"/>
        <v>-1.3683496010166361</v>
      </c>
      <c r="E27" s="134">
        <f t="shared" si="3"/>
        <v>-1.6768797710681429</v>
      </c>
      <c r="F27" s="132">
        <f t="shared" si="3"/>
        <v>-1.1010776214518267</v>
      </c>
      <c r="G27" s="133">
        <f t="shared" si="3"/>
        <v>-1.4492124576461543</v>
      </c>
      <c r="H27" s="133">
        <f t="shared" si="3"/>
        <v>-1.7899771718402875</v>
      </c>
      <c r="I27" s="134">
        <f t="shared" si="3"/>
        <v>-2.2230134497483234</v>
      </c>
      <c r="J27" s="132">
        <f t="shared" si="3"/>
        <v>-1.3601547088522565</v>
      </c>
      <c r="K27" s="133">
        <f t="shared" si="3"/>
        <v>-1.7649241587061724</v>
      </c>
      <c r="L27" s="133">
        <f t="shared" si="3"/>
        <v>-2.2012580538093705</v>
      </c>
      <c r="M27" s="134">
        <f t="shared" si="3"/>
        <v>-2.7195471915978464</v>
      </c>
      <c r="N27" s="135">
        <f t="shared" si="3"/>
        <v>-1.6165330765922652</v>
      </c>
      <c r="O27" s="133">
        <f t="shared" si="3"/>
        <v>-2.1110395251590299</v>
      </c>
      <c r="P27" s="133">
        <f t="shared" si="3"/>
        <v>-2.6099522635648125</v>
      </c>
      <c r="Q27" s="201">
        <f t="shared" si="3"/>
        <v>-3.2069702225877452</v>
      </c>
      <c r="R27" s="117">
        <v>1300</v>
      </c>
      <c r="S27" s="132">
        <f t="shared" si="4"/>
        <v>-1.8702127246718527</v>
      </c>
      <c r="T27" s="133">
        <f t="shared" si="4"/>
        <v>-2.4056051586870915</v>
      </c>
      <c r="U27" s="133">
        <f t="shared" si="4"/>
        <v>-3.0134731288929695</v>
      </c>
      <c r="V27" s="134">
        <f t="shared" si="4"/>
        <v>-3.7665809790229026</v>
      </c>
      <c r="W27" s="132">
        <f t="shared" si="4"/>
        <v>-2.565481075005529</v>
      </c>
      <c r="X27" s="133">
        <f t="shared" si="4"/>
        <v>-3.2701661466291871</v>
      </c>
      <c r="Y27" s="133">
        <f t="shared" si="4"/>
        <v>-4.1126261745045811</v>
      </c>
      <c r="Z27" s="133">
        <f t="shared" si="4"/>
        <v>-5.3111207477607563</v>
      </c>
      <c r="AA27" s="178"/>
      <c r="AB27" s="178"/>
      <c r="AC27" s="178"/>
      <c r="AD27" s="178"/>
      <c r="AE27" s="178"/>
      <c r="AF27" s="178"/>
      <c r="AG27" s="178"/>
      <c r="AH27" s="182"/>
    </row>
    <row r="28" spans="1:34" ht="15.75" thickBot="1" x14ac:dyDescent="0.3">
      <c r="A28" s="118">
        <v>1400</v>
      </c>
      <c r="B28" s="128">
        <f t="shared" si="3"/>
        <v>-0.90386349242105091</v>
      </c>
      <c r="C28" s="129">
        <f t="shared" si="3"/>
        <v>-1.2022801229464219</v>
      </c>
      <c r="D28" s="129">
        <f t="shared" si="3"/>
        <v>-1.4736072626333003</v>
      </c>
      <c r="E28" s="130">
        <f t="shared" si="3"/>
        <v>-1.8058705226887692</v>
      </c>
      <c r="F28" s="128">
        <f t="shared" si="3"/>
        <v>-1.1857759000250443</v>
      </c>
      <c r="G28" s="129">
        <f t="shared" si="3"/>
        <v>-1.5606903390035507</v>
      </c>
      <c r="H28" s="129">
        <f t="shared" si="3"/>
        <v>-1.9276677235203097</v>
      </c>
      <c r="I28" s="130">
        <f t="shared" si="3"/>
        <v>-2.394014484344348</v>
      </c>
      <c r="J28" s="128">
        <f t="shared" si="3"/>
        <v>-1.464781994148584</v>
      </c>
      <c r="K28" s="129">
        <f t="shared" si="3"/>
        <v>-1.900687555529724</v>
      </c>
      <c r="L28" s="129">
        <f t="shared" si="3"/>
        <v>-2.3705855964100913</v>
      </c>
      <c r="M28" s="130">
        <f t="shared" si="3"/>
        <v>-2.9287431294130655</v>
      </c>
      <c r="N28" s="131">
        <f t="shared" si="3"/>
        <v>-1.7408817747916703</v>
      </c>
      <c r="O28" s="129">
        <f t="shared" si="3"/>
        <v>-2.2734271809404936</v>
      </c>
      <c r="P28" s="129">
        <f t="shared" si="3"/>
        <v>-2.8107178223005675</v>
      </c>
      <c r="Q28" s="200">
        <f t="shared" si="3"/>
        <v>-3.4536602397098792</v>
      </c>
      <c r="R28" s="118">
        <v>1400</v>
      </c>
      <c r="S28" s="128">
        <f t="shared" si="4"/>
        <v>-2.0140752419543029</v>
      </c>
      <c r="T28" s="129">
        <f t="shared" si="4"/>
        <v>-2.5906517093553294</v>
      </c>
      <c r="U28" s="129">
        <f t="shared" si="4"/>
        <v>-3.2452787541924288</v>
      </c>
      <c r="V28" s="130">
        <f t="shared" si="4"/>
        <v>-4.0563179774092797</v>
      </c>
      <c r="W28" s="128">
        <f t="shared" si="4"/>
        <v>-2.7628257730828776</v>
      </c>
      <c r="X28" s="129">
        <f t="shared" si="4"/>
        <v>-3.5217173886775863</v>
      </c>
      <c r="Y28" s="129">
        <f t="shared" si="4"/>
        <v>-4.4289820340818569</v>
      </c>
      <c r="Z28" s="129">
        <f t="shared" si="4"/>
        <v>-5.7196684975885068</v>
      </c>
      <c r="AA28" s="176"/>
      <c r="AB28" s="176"/>
      <c r="AC28" s="176"/>
      <c r="AD28" s="176"/>
      <c r="AE28" s="176"/>
      <c r="AF28" s="176"/>
      <c r="AG28" s="176"/>
      <c r="AH28" s="181"/>
    </row>
    <row r="29" spans="1:34" ht="15.75" thickBot="1" x14ac:dyDescent="0.3">
      <c r="A29" s="166">
        <v>1500</v>
      </c>
      <c r="B29" s="222">
        <f t="shared" si="3"/>
        <v>-0.96842517045112597</v>
      </c>
      <c r="C29" s="223">
        <f t="shared" si="3"/>
        <v>-1.2881572745854519</v>
      </c>
      <c r="D29" s="223">
        <f t="shared" si="3"/>
        <v>-1.5788649242499646</v>
      </c>
      <c r="E29" s="224">
        <f t="shared" si="3"/>
        <v>-1.9348612743093956</v>
      </c>
      <c r="F29" s="222">
        <f t="shared" si="3"/>
        <v>-1.2704741785982616</v>
      </c>
      <c r="G29" s="223">
        <f t="shared" si="3"/>
        <v>-1.6721682203609471</v>
      </c>
      <c r="H29" s="223">
        <f t="shared" si="3"/>
        <v>-2.0653582752003317</v>
      </c>
      <c r="I29" s="224">
        <f t="shared" si="3"/>
        <v>-2.5650155189403727</v>
      </c>
      <c r="J29" s="222">
        <f t="shared" si="3"/>
        <v>-1.5694092794449113</v>
      </c>
      <c r="K29" s="223">
        <f t="shared" si="3"/>
        <v>-2.0364509523532757</v>
      </c>
      <c r="L29" s="223">
        <f t="shared" si="3"/>
        <v>-2.5399131390108121</v>
      </c>
      <c r="M29" s="224">
        <f t="shared" si="3"/>
        <v>-3.1379390672282845</v>
      </c>
      <c r="N29" s="225">
        <f t="shared" si="3"/>
        <v>-1.8652304729910751</v>
      </c>
      <c r="O29" s="223">
        <f t="shared" si="3"/>
        <v>-2.4358148367219572</v>
      </c>
      <c r="P29" s="223">
        <f t="shared" si="3"/>
        <v>-3.0114833810363222</v>
      </c>
      <c r="Q29" s="226">
        <f t="shared" si="3"/>
        <v>-3.7003502568320137</v>
      </c>
      <c r="R29" s="166">
        <v>1500</v>
      </c>
      <c r="S29" s="222">
        <f t="shared" si="4"/>
        <v>-2.157937759236753</v>
      </c>
      <c r="T29" s="223">
        <f t="shared" si="4"/>
        <v>-2.7756982600235669</v>
      </c>
      <c r="U29" s="223">
        <f t="shared" si="4"/>
        <v>-3.4770843794918882</v>
      </c>
      <c r="V29" s="224">
        <f t="shared" si="4"/>
        <v>-4.3460549757956564</v>
      </c>
      <c r="W29" s="222">
        <f t="shared" si="4"/>
        <v>-2.9601704711602257</v>
      </c>
      <c r="X29" s="223">
        <f t="shared" si="4"/>
        <v>-3.7732686307259855</v>
      </c>
      <c r="Y29" s="223">
        <f t="shared" si="4"/>
        <v>-4.7453378936591326</v>
      </c>
      <c r="Z29" s="223">
        <f t="shared" si="4"/>
        <v>-6.1282162474162574</v>
      </c>
      <c r="AA29" s="178"/>
      <c r="AB29" s="178"/>
      <c r="AC29" s="178"/>
      <c r="AD29" s="178"/>
      <c r="AE29" s="178"/>
      <c r="AF29" s="178"/>
      <c r="AG29" s="178"/>
      <c r="AH29" s="182"/>
    </row>
    <row r="30" spans="1:34" ht="16.5" thickTop="1" thickBot="1" x14ac:dyDescent="0.3">
      <c r="A30" s="151">
        <v>1600</v>
      </c>
      <c r="B30" s="207">
        <f t="shared" si="3"/>
        <v>-1.032986848481201</v>
      </c>
      <c r="C30" s="208">
        <f t="shared" si="3"/>
        <v>-1.3740344262244821</v>
      </c>
      <c r="D30" s="208">
        <f t="shared" si="3"/>
        <v>-1.6841225858666289</v>
      </c>
      <c r="E30" s="209">
        <f t="shared" si="3"/>
        <v>-2.0638520259300219</v>
      </c>
      <c r="F30" s="207">
        <f t="shared" si="3"/>
        <v>-1.3551724571714792</v>
      </c>
      <c r="G30" s="208">
        <f t="shared" si="3"/>
        <v>-1.7836461017183436</v>
      </c>
      <c r="H30" s="208">
        <f t="shared" si="3"/>
        <v>-2.2030488268803539</v>
      </c>
      <c r="I30" s="209">
        <f t="shared" si="3"/>
        <v>-2.7360165535363978</v>
      </c>
      <c r="J30" s="207">
        <f t="shared" si="3"/>
        <v>-1.6740365647412387</v>
      </c>
      <c r="K30" s="208">
        <f t="shared" si="3"/>
        <v>-2.1722143491768273</v>
      </c>
      <c r="L30" s="208">
        <f t="shared" si="3"/>
        <v>-2.7092406816115333</v>
      </c>
      <c r="M30" s="209">
        <f t="shared" si="3"/>
        <v>-3.3471350050435036</v>
      </c>
      <c r="N30" s="210">
        <f t="shared" si="3"/>
        <v>-1.9895791711904802</v>
      </c>
      <c r="O30" s="208">
        <f t="shared" si="3"/>
        <v>-2.5982024925034213</v>
      </c>
      <c r="P30" s="208">
        <f t="shared" si="3"/>
        <v>-3.2122489397720768</v>
      </c>
      <c r="Q30" s="211">
        <f t="shared" si="3"/>
        <v>-3.9470402739541477</v>
      </c>
      <c r="R30" s="151">
        <v>1600</v>
      </c>
      <c r="S30" s="207">
        <f t="shared" si="4"/>
        <v>-2.3018002765192036</v>
      </c>
      <c r="T30" s="208">
        <f t="shared" si="4"/>
        <v>-2.9607448106918048</v>
      </c>
      <c r="U30" s="208">
        <f t="shared" si="4"/>
        <v>-3.7088900047913471</v>
      </c>
      <c r="V30" s="209">
        <f t="shared" si="4"/>
        <v>-4.6357919741820339</v>
      </c>
      <c r="W30" s="207">
        <f t="shared" si="4"/>
        <v>-3.1575151692375742</v>
      </c>
      <c r="X30" s="208">
        <f t="shared" si="4"/>
        <v>-4.0248198727743842</v>
      </c>
      <c r="Y30" s="208">
        <f t="shared" si="4"/>
        <v>-5.0616937532364075</v>
      </c>
      <c r="Z30" s="208">
        <f t="shared" si="4"/>
        <v>-6.5367639972440079</v>
      </c>
      <c r="AA30" s="176"/>
      <c r="AB30" s="176"/>
      <c r="AC30" s="176"/>
      <c r="AD30" s="176"/>
      <c r="AE30" s="176"/>
      <c r="AF30" s="176"/>
      <c r="AG30" s="176"/>
      <c r="AH30" s="181"/>
    </row>
    <row r="31" spans="1:34" ht="15.75" thickBot="1" x14ac:dyDescent="0.3">
      <c r="A31" s="117">
        <v>1700</v>
      </c>
      <c r="B31" s="132">
        <f t="shared" si="3"/>
        <v>-1.0975485265112761</v>
      </c>
      <c r="C31" s="133">
        <f t="shared" si="3"/>
        <v>-1.4599115778635123</v>
      </c>
      <c r="D31" s="133">
        <f t="shared" si="3"/>
        <v>-1.7893802474832932</v>
      </c>
      <c r="E31" s="134">
        <f t="shared" si="3"/>
        <v>-2.1928427775506485</v>
      </c>
      <c r="F31" s="132">
        <f t="shared" si="3"/>
        <v>-1.4398707357446965</v>
      </c>
      <c r="G31" s="133">
        <f t="shared" si="3"/>
        <v>-1.89512398307574</v>
      </c>
      <c r="H31" s="133">
        <f t="shared" si="3"/>
        <v>-2.3407393785603761</v>
      </c>
      <c r="I31" s="134">
        <f t="shared" si="3"/>
        <v>-2.9070175881324225</v>
      </c>
      <c r="J31" s="132">
        <f t="shared" si="3"/>
        <v>-1.7786638500375662</v>
      </c>
      <c r="K31" s="133">
        <f t="shared" si="3"/>
        <v>-2.307977746000379</v>
      </c>
      <c r="L31" s="133">
        <f t="shared" si="3"/>
        <v>-2.8785682242122541</v>
      </c>
      <c r="M31" s="134">
        <f t="shared" si="3"/>
        <v>-3.5563309428587226</v>
      </c>
      <c r="N31" s="135">
        <f t="shared" si="3"/>
        <v>-2.1139278693898853</v>
      </c>
      <c r="O31" s="133">
        <f t="shared" si="3"/>
        <v>-2.7605901482848849</v>
      </c>
      <c r="P31" s="133">
        <f t="shared" si="3"/>
        <v>-3.4130144985078319</v>
      </c>
      <c r="Q31" s="201">
        <f t="shared" si="3"/>
        <v>-4.1937302910762817</v>
      </c>
      <c r="R31" s="117">
        <v>1700</v>
      </c>
      <c r="S31" s="132">
        <f t="shared" si="4"/>
        <v>-2.4456627938016537</v>
      </c>
      <c r="T31" s="133">
        <f t="shared" si="4"/>
        <v>-3.1457913613600428</v>
      </c>
      <c r="U31" s="133">
        <f t="shared" si="4"/>
        <v>-3.9406956300908065</v>
      </c>
      <c r="V31" s="134">
        <f t="shared" si="4"/>
        <v>-4.9255289725684106</v>
      </c>
      <c r="W31" s="132">
        <f t="shared" si="4"/>
        <v>-3.3548598673149228</v>
      </c>
      <c r="X31" s="133">
        <f t="shared" si="4"/>
        <v>-4.2763711148227834</v>
      </c>
      <c r="Y31" s="133">
        <f t="shared" si="4"/>
        <v>-5.3780496128136832</v>
      </c>
      <c r="Z31" s="133">
        <f t="shared" si="4"/>
        <v>-6.9453117470717585</v>
      </c>
      <c r="AA31" s="178"/>
      <c r="AB31" s="178"/>
      <c r="AC31" s="178"/>
      <c r="AD31" s="178"/>
      <c r="AE31" s="178"/>
      <c r="AF31" s="178"/>
      <c r="AG31" s="178"/>
      <c r="AH31" s="182"/>
    </row>
    <row r="32" spans="1:34" ht="15.75" thickBot="1" x14ac:dyDescent="0.3">
      <c r="A32" s="118">
        <v>1800</v>
      </c>
      <c r="B32" s="128">
        <f t="shared" si="3"/>
        <v>-1.1621102045413512</v>
      </c>
      <c r="C32" s="129">
        <f t="shared" si="3"/>
        <v>-1.5457887295025423</v>
      </c>
      <c r="D32" s="129">
        <f t="shared" si="3"/>
        <v>-1.8946379090999574</v>
      </c>
      <c r="E32" s="130">
        <f t="shared" si="3"/>
        <v>-2.3218335291712746</v>
      </c>
      <c r="F32" s="128">
        <f t="shared" si="3"/>
        <v>-1.524569014317914</v>
      </c>
      <c r="G32" s="129">
        <f t="shared" si="3"/>
        <v>-2.0066018644331365</v>
      </c>
      <c r="H32" s="129">
        <f t="shared" si="3"/>
        <v>-2.4784299302403983</v>
      </c>
      <c r="I32" s="130">
        <f t="shared" si="3"/>
        <v>-3.0780186227284476</v>
      </c>
      <c r="J32" s="128">
        <f t="shared" si="3"/>
        <v>-1.8832911353338937</v>
      </c>
      <c r="K32" s="129">
        <f t="shared" si="3"/>
        <v>-2.4437411428239311</v>
      </c>
      <c r="L32" s="129">
        <f t="shared" si="3"/>
        <v>-3.0478957668129749</v>
      </c>
      <c r="M32" s="130">
        <f t="shared" si="3"/>
        <v>-3.7655268806739413</v>
      </c>
      <c r="N32" s="131">
        <f t="shared" si="3"/>
        <v>-2.2382765675892902</v>
      </c>
      <c r="O32" s="129">
        <f t="shared" si="3"/>
        <v>-2.922977804066349</v>
      </c>
      <c r="P32" s="129">
        <f t="shared" si="3"/>
        <v>-3.6137800572435865</v>
      </c>
      <c r="Q32" s="200">
        <f t="shared" si="3"/>
        <v>-4.4404203081984166</v>
      </c>
      <c r="R32" s="118">
        <v>1800</v>
      </c>
      <c r="S32" s="128">
        <f t="shared" si="4"/>
        <v>-2.5895253110841039</v>
      </c>
      <c r="T32" s="129">
        <f t="shared" si="4"/>
        <v>-3.3308379120282803</v>
      </c>
      <c r="U32" s="129">
        <f t="shared" si="4"/>
        <v>-4.1725012553902658</v>
      </c>
      <c r="V32" s="130">
        <f t="shared" si="4"/>
        <v>-5.2152659709547882</v>
      </c>
      <c r="W32" s="128">
        <f t="shared" si="4"/>
        <v>-3.5522045653922709</v>
      </c>
      <c r="X32" s="129">
        <f t="shared" si="4"/>
        <v>-4.5279223568711826</v>
      </c>
      <c r="Y32" s="129">
        <f t="shared" si="4"/>
        <v>-5.694405472390959</v>
      </c>
      <c r="Z32" s="129">
        <f t="shared" si="4"/>
        <v>-7.353859496899509</v>
      </c>
      <c r="AA32" s="176"/>
      <c r="AB32" s="176"/>
      <c r="AC32" s="176"/>
      <c r="AD32" s="176"/>
      <c r="AE32" s="176"/>
      <c r="AF32" s="176"/>
      <c r="AG32" s="176"/>
      <c r="AH32" s="181"/>
    </row>
    <row r="33" spans="1:34" ht="15.75" thickBot="1" x14ac:dyDescent="0.3">
      <c r="A33" s="117">
        <v>1900</v>
      </c>
      <c r="B33" s="132">
        <f t="shared" si="3"/>
        <v>-1.2266718825714262</v>
      </c>
      <c r="C33" s="133">
        <f t="shared" si="3"/>
        <v>-1.6316658811415725</v>
      </c>
      <c r="D33" s="133">
        <f t="shared" si="3"/>
        <v>-1.9998955707166217</v>
      </c>
      <c r="E33" s="134">
        <f t="shared" si="3"/>
        <v>-2.4508242807919012</v>
      </c>
      <c r="F33" s="132">
        <f t="shared" si="3"/>
        <v>-1.6092672928911314</v>
      </c>
      <c r="G33" s="133">
        <f t="shared" si="3"/>
        <v>-2.1180797457905332</v>
      </c>
      <c r="H33" s="133">
        <f t="shared" si="3"/>
        <v>-2.6161204819204205</v>
      </c>
      <c r="I33" s="134">
        <f t="shared" si="3"/>
        <v>-3.2490196573244723</v>
      </c>
      <c r="J33" s="132">
        <f t="shared" si="3"/>
        <v>-1.987918420630221</v>
      </c>
      <c r="K33" s="133">
        <f t="shared" si="3"/>
        <v>-2.5795045396474827</v>
      </c>
      <c r="L33" s="133">
        <f t="shared" si="3"/>
        <v>-3.2172233094136957</v>
      </c>
      <c r="M33" s="134">
        <f t="shared" si="3"/>
        <v>-3.9747228184891603</v>
      </c>
      <c r="N33" s="135">
        <f t="shared" si="3"/>
        <v>-2.362625265788695</v>
      </c>
      <c r="O33" s="133">
        <f t="shared" si="3"/>
        <v>-3.0853654598478126</v>
      </c>
      <c r="P33" s="133">
        <f t="shared" si="3"/>
        <v>-3.8145456159793416</v>
      </c>
      <c r="Q33" s="201">
        <f t="shared" si="3"/>
        <v>-4.6871103253205506</v>
      </c>
      <c r="R33" s="117">
        <v>1900</v>
      </c>
      <c r="S33" s="132">
        <f t="shared" si="4"/>
        <v>-2.733387828366554</v>
      </c>
      <c r="T33" s="133">
        <f t="shared" si="4"/>
        <v>-3.5158844626965182</v>
      </c>
      <c r="U33" s="133">
        <f t="shared" si="4"/>
        <v>-4.4043068806897248</v>
      </c>
      <c r="V33" s="134">
        <f t="shared" si="4"/>
        <v>-5.5050029693411648</v>
      </c>
      <c r="W33" s="132">
        <f t="shared" si="4"/>
        <v>-3.7495492634696195</v>
      </c>
      <c r="X33" s="133">
        <f t="shared" si="4"/>
        <v>-4.7794735989195818</v>
      </c>
      <c r="Y33" s="133">
        <f t="shared" si="4"/>
        <v>-6.0107613319682338</v>
      </c>
      <c r="Z33" s="133">
        <f t="shared" si="4"/>
        <v>-7.7624072467272596</v>
      </c>
      <c r="AA33" s="178"/>
      <c r="AB33" s="178"/>
      <c r="AC33" s="178"/>
      <c r="AD33" s="178"/>
      <c r="AE33" s="178"/>
      <c r="AF33" s="178"/>
      <c r="AG33" s="178"/>
      <c r="AH33" s="182"/>
    </row>
    <row r="34" spans="1:34" ht="15.75" thickBot="1" x14ac:dyDescent="0.3">
      <c r="A34" s="161">
        <v>2000</v>
      </c>
      <c r="B34" s="212">
        <f t="shared" si="3"/>
        <v>-1.2912335606015013</v>
      </c>
      <c r="C34" s="213">
        <f t="shared" si="3"/>
        <v>-1.7175430327806027</v>
      </c>
      <c r="D34" s="213">
        <f t="shared" si="3"/>
        <v>-2.105153232333286</v>
      </c>
      <c r="E34" s="214">
        <f t="shared" si="3"/>
        <v>-2.5798150324125277</v>
      </c>
      <c r="F34" s="212">
        <f t="shared" si="3"/>
        <v>-1.6939655714643489</v>
      </c>
      <c r="G34" s="213">
        <f t="shared" si="3"/>
        <v>-2.2295576271479294</v>
      </c>
      <c r="H34" s="213">
        <f t="shared" si="3"/>
        <v>-2.7538110336004422</v>
      </c>
      <c r="I34" s="214">
        <f t="shared" si="3"/>
        <v>-3.4200206919204974</v>
      </c>
      <c r="J34" s="212">
        <f t="shared" si="3"/>
        <v>-2.0925457059265486</v>
      </c>
      <c r="K34" s="213">
        <f t="shared" si="3"/>
        <v>-2.7152679364710344</v>
      </c>
      <c r="L34" s="213">
        <f t="shared" si="3"/>
        <v>-3.3865508520144165</v>
      </c>
      <c r="M34" s="214">
        <f t="shared" si="3"/>
        <v>-4.1839187563043794</v>
      </c>
      <c r="N34" s="215">
        <f t="shared" si="3"/>
        <v>-2.4869739639881003</v>
      </c>
      <c r="O34" s="213">
        <f t="shared" si="3"/>
        <v>-3.2477531156292763</v>
      </c>
      <c r="P34" s="213">
        <f t="shared" si="3"/>
        <v>-4.0153111747150962</v>
      </c>
      <c r="Q34" s="216">
        <f t="shared" si="3"/>
        <v>-4.9338003424426846</v>
      </c>
      <c r="R34" s="161">
        <v>2000</v>
      </c>
      <c r="S34" s="212">
        <f t="shared" si="4"/>
        <v>-2.8772503456490042</v>
      </c>
      <c r="T34" s="213">
        <f t="shared" si="4"/>
        <v>-3.7009310133647562</v>
      </c>
      <c r="U34" s="213">
        <f t="shared" si="4"/>
        <v>-4.6361125059891837</v>
      </c>
      <c r="V34" s="214">
        <f t="shared" si="4"/>
        <v>-5.7947399677275424</v>
      </c>
      <c r="W34" s="212">
        <f t="shared" si="4"/>
        <v>-3.946893961546968</v>
      </c>
      <c r="X34" s="213">
        <f t="shared" si="4"/>
        <v>-5.0310248409679801</v>
      </c>
      <c r="Y34" s="213">
        <f t="shared" si="4"/>
        <v>-6.3271171915455096</v>
      </c>
      <c r="Z34" s="213">
        <f t="shared" si="4"/>
        <v>-8.1709549965550092</v>
      </c>
      <c r="AA34" s="176"/>
      <c r="AB34" s="176"/>
      <c r="AC34" s="176"/>
      <c r="AD34" s="176"/>
      <c r="AE34" s="176"/>
      <c r="AF34" s="176"/>
      <c r="AG34" s="176"/>
      <c r="AH34" s="181"/>
    </row>
    <row r="35" spans="1:34" ht="16.5" thickTop="1" thickBot="1" x14ac:dyDescent="0.3">
      <c r="A35" s="156">
        <v>2100</v>
      </c>
      <c r="B35" s="217">
        <f t="shared" si="3"/>
        <v>-1.3557952386315764</v>
      </c>
      <c r="C35" s="218">
        <f t="shared" si="3"/>
        <v>-1.8034201844196327</v>
      </c>
      <c r="D35" s="218">
        <f t="shared" si="3"/>
        <v>-2.2104108939499505</v>
      </c>
      <c r="E35" s="219">
        <f t="shared" si="3"/>
        <v>-2.7088057840331539</v>
      </c>
      <c r="F35" s="217">
        <f t="shared" si="3"/>
        <v>-1.7786638500375664</v>
      </c>
      <c r="G35" s="218">
        <f t="shared" si="3"/>
        <v>-2.341035508505326</v>
      </c>
      <c r="H35" s="218">
        <f t="shared" si="3"/>
        <v>-2.8915015852804644</v>
      </c>
      <c r="I35" s="219">
        <f t="shared" si="3"/>
        <v>-3.5910217265165221</v>
      </c>
      <c r="J35" s="217">
        <f t="shared" si="3"/>
        <v>-2.1971729912228759</v>
      </c>
      <c r="K35" s="218">
        <f t="shared" si="3"/>
        <v>-2.851031333294586</v>
      </c>
      <c r="L35" s="218">
        <f t="shared" si="3"/>
        <v>-3.5558783946151373</v>
      </c>
      <c r="M35" s="219">
        <f t="shared" si="3"/>
        <v>-4.393114694119598</v>
      </c>
      <c r="N35" s="220">
        <f t="shared" si="3"/>
        <v>-2.6113226621875052</v>
      </c>
      <c r="O35" s="218">
        <f t="shared" si="3"/>
        <v>-3.4101407714107403</v>
      </c>
      <c r="P35" s="218">
        <f t="shared" si="3"/>
        <v>-4.2160767334508513</v>
      </c>
      <c r="Q35" s="221">
        <f t="shared" si="3"/>
        <v>-5.1804903595648186</v>
      </c>
      <c r="R35" s="156">
        <v>2100</v>
      </c>
      <c r="S35" s="217">
        <f t="shared" si="4"/>
        <v>-3.0211128629314543</v>
      </c>
      <c r="T35" s="218">
        <f t="shared" si="4"/>
        <v>-3.8859775640329941</v>
      </c>
      <c r="U35" s="218">
        <f t="shared" si="4"/>
        <v>-4.8679181312886435</v>
      </c>
      <c r="V35" s="219">
        <f t="shared" si="4"/>
        <v>-6.0844769661139191</v>
      </c>
      <c r="W35" s="217">
        <f t="shared" si="4"/>
        <v>-4.1442386596243166</v>
      </c>
      <c r="X35" s="218">
        <f t="shared" si="4"/>
        <v>-5.2825760830163793</v>
      </c>
      <c r="Y35" s="218">
        <f t="shared" si="4"/>
        <v>-6.6434730511227853</v>
      </c>
      <c r="Z35" s="218">
        <f t="shared" si="4"/>
        <v>-8.5795027463827598</v>
      </c>
      <c r="AA35" s="178"/>
      <c r="AB35" s="178"/>
      <c r="AC35" s="178"/>
      <c r="AD35" s="178"/>
      <c r="AE35" s="178"/>
      <c r="AF35" s="178"/>
      <c r="AG35" s="178"/>
      <c r="AH35" s="182"/>
    </row>
    <row r="36" spans="1:34" ht="15.75" thickBot="1" x14ac:dyDescent="0.3">
      <c r="A36" s="118">
        <v>2200</v>
      </c>
      <c r="B36" s="128">
        <f t="shared" si="3"/>
        <v>-1.4203569166616514</v>
      </c>
      <c r="C36" s="129">
        <f t="shared" si="3"/>
        <v>-1.8892973360586629</v>
      </c>
      <c r="D36" s="129">
        <f t="shared" si="3"/>
        <v>-2.3156685555666146</v>
      </c>
      <c r="E36" s="130">
        <f t="shared" si="3"/>
        <v>-2.8377965356537804</v>
      </c>
      <c r="F36" s="128">
        <f t="shared" si="3"/>
        <v>-1.8633621286107838</v>
      </c>
      <c r="G36" s="129">
        <f t="shared" si="3"/>
        <v>-2.4525133898627227</v>
      </c>
      <c r="H36" s="129">
        <f t="shared" si="3"/>
        <v>-3.0291921369604866</v>
      </c>
      <c r="I36" s="130">
        <f t="shared" si="3"/>
        <v>-3.7620227611125467</v>
      </c>
      <c r="J36" s="128">
        <f t="shared" si="3"/>
        <v>-2.3018002765192032</v>
      </c>
      <c r="K36" s="129">
        <f t="shared" si="3"/>
        <v>-2.9867947301181377</v>
      </c>
      <c r="L36" s="129">
        <f t="shared" si="3"/>
        <v>-3.7252059372158581</v>
      </c>
      <c r="M36" s="130">
        <f t="shared" si="3"/>
        <v>-4.6023106319348175</v>
      </c>
      <c r="N36" s="131">
        <f t="shared" si="3"/>
        <v>-2.7356713603869101</v>
      </c>
      <c r="O36" s="129">
        <f t="shared" si="3"/>
        <v>-3.572528427192204</v>
      </c>
      <c r="P36" s="129">
        <f t="shared" si="3"/>
        <v>-4.4168422921866055</v>
      </c>
      <c r="Q36" s="200">
        <f t="shared" si="3"/>
        <v>-5.4271803766869535</v>
      </c>
      <c r="R36" s="118">
        <v>2200</v>
      </c>
      <c r="S36" s="128">
        <f t="shared" si="4"/>
        <v>-3.1649753802139045</v>
      </c>
      <c r="T36" s="129">
        <f t="shared" si="4"/>
        <v>-4.071024114701232</v>
      </c>
      <c r="U36" s="129">
        <f t="shared" si="4"/>
        <v>-5.0997237565881024</v>
      </c>
      <c r="V36" s="130">
        <f t="shared" si="4"/>
        <v>-6.3742139645002966</v>
      </c>
      <c r="W36" s="128">
        <f t="shared" si="4"/>
        <v>-4.3415833577016647</v>
      </c>
      <c r="X36" s="129">
        <f t="shared" si="4"/>
        <v>-5.5341273250647784</v>
      </c>
      <c r="Y36" s="129">
        <f t="shared" si="4"/>
        <v>-6.959828910700061</v>
      </c>
      <c r="Z36" s="129">
        <f t="shared" si="4"/>
        <v>-8.9880504962105103</v>
      </c>
      <c r="AA36" s="176"/>
      <c r="AB36" s="176"/>
      <c r="AC36" s="176"/>
      <c r="AD36" s="176"/>
      <c r="AE36" s="176"/>
      <c r="AF36" s="176"/>
      <c r="AG36" s="176"/>
      <c r="AH36" s="181"/>
    </row>
    <row r="37" spans="1:34" ht="15.75" thickBot="1" x14ac:dyDescent="0.3">
      <c r="A37" s="117">
        <v>2300</v>
      </c>
      <c r="B37" s="132">
        <f t="shared" si="3"/>
        <v>-1.4849185946917265</v>
      </c>
      <c r="C37" s="133">
        <f t="shared" si="3"/>
        <v>-1.9751744876976931</v>
      </c>
      <c r="D37" s="133">
        <f t="shared" si="3"/>
        <v>-2.4209262171832791</v>
      </c>
      <c r="E37" s="134">
        <f t="shared" si="3"/>
        <v>-2.9667872872744065</v>
      </c>
      <c r="F37" s="132">
        <f t="shared" si="3"/>
        <v>-1.9480604071840013</v>
      </c>
      <c r="G37" s="133">
        <f t="shared" si="3"/>
        <v>-2.5639912712201189</v>
      </c>
      <c r="H37" s="133">
        <f t="shared" si="3"/>
        <v>-3.1668826886405088</v>
      </c>
      <c r="I37" s="134">
        <f t="shared" si="3"/>
        <v>-3.9330237957085719</v>
      </c>
      <c r="J37" s="132">
        <f t="shared" si="3"/>
        <v>-2.4064275618155309</v>
      </c>
      <c r="K37" s="133">
        <f t="shared" si="3"/>
        <v>-3.1225581269416893</v>
      </c>
      <c r="L37" s="133">
        <f t="shared" si="3"/>
        <v>-3.8945334798165789</v>
      </c>
      <c r="M37" s="134">
        <f t="shared" si="3"/>
        <v>-4.8115065697500361</v>
      </c>
      <c r="N37" s="135">
        <f t="shared" si="3"/>
        <v>-2.8600200585863154</v>
      </c>
      <c r="O37" s="133">
        <f t="shared" si="3"/>
        <v>-3.7349160829736681</v>
      </c>
      <c r="P37" s="133">
        <f t="shared" si="3"/>
        <v>-4.6176078509223606</v>
      </c>
      <c r="Q37" s="201">
        <f t="shared" si="3"/>
        <v>-5.6738703938090875</v>
      </c>
      <c r="R37" s="117">
        <v>2300</v>
      </c>
      <c r="S37" s="132">
        <f t="shared" si="4"/>
        <v>-3.308837897496355</v>
      </c>
      <c r="T37" s="133">
        <f t="shared" si="4"/>
        <v>-4.2560706653694691</v>
      </c>
      <c r="U37" s="133">
        <f t="shared" si="4"/>
        <v>-5.3315293818875613</v>
      </c>
      <c r="V37" s="134">
        <f t="shared" si="4"/>
        <v>-6.6639509628866733</v>
      </c>
      <c r="W37" s="132">
        <f t="shared" si="4"/>
        <v>-4.5389280557790128</v>
      </c>
      <c r="X37" s="133">
        <f t="shared" si="4"/>
        <v>-5.7856785671131776</v>
      </c>
      <c r="Y37" s="133">
        <f t="shared" si="4"/>
        <v>-7.2761847702773359</v>
      </c>
      <c r="Z37" s="133">
        <f t="shared" si="4"/>
        <v>-9.3965982460382609</v>
      </c>
      <c r="AA37" s="178"/>
      <c r="AB37" s="178"/>
      <c r="AC37" s="178"/>
      <c r="AD37" s="178"/>
      <c r="AE37" s="178"/>
      <c r="AF37" s="178"/>
      <c r="AG37" s="178"/>
      <c r="AH37" s="182"/>
    </row>
    <row r="38" spans="1:34" ht="15.75" thickBot="1" x14ac:dyDescent="0.3">
      <c r="A38" s="118">
        <v>2400</v>
      </c>
      <c r="B38" s="128">
        <f t="shared" si="3"/>
        <v>-1.5494802727218016</v>
      </c>
      <c r="C38" s="129">
        <f t="shared" si="3"/>
        <v>-2.0610516393367231</v>
      </c>
      <c r="D38" s="129">
        <f t="shared" si="3"/>
        <v>-2.5261838787999431</v>
      </c>
      <c r="E38" s="130">
        <f t="shared" si="3"/>
        <v>-3.0957780388950331</v>
      </c>
      <c r="F38" s="128">
        <f t="shared" si="3"/>
        <v>-2.0327586857572189</v>
      </c>
      <c r="G38" s="129">
        <f t="shared" si="3"/>
        <v>-2.6754691525775156</v>
      </c>
      <c r="H38" s="129">
        <f t="shared" si="3"/>
        <v>-3.304573240320531</v>
      </c>
      <c r="I38" s="130">
        <f t="shared" si="3"/>
        <v>-4.1040248303045965</v>
      </c>
      <c r="J38" s="128">
        <f t="shared" si="3"/>
        <v>-2.5110548471118581</v>
      </c>
      <c r="K38" s="129">
        <f t="shared" si="3"/>
        <v>-3.2583215237652414</v>
      </c>
      <c r="L38" s="129">
        <f t="shared" si="3"/>
        <v>-4.0638610224172993</v>
      </c>
      <c r="M38" s="130">
        <f t="shared" si="3"/>
        <v>-5.0207025075652556</v>
      </c>
      <c r="N38" s="131">
        <f t="shared" si="3"/>
        <v>-2.9843687567857202</v>
      </c>
      <c r="O38" s="129">
        <f t="shared" si="3"/>
        <v>-3.8973037387551317</v>
      </c>
      <c r="P38" s="129">
        <f t="shared" si="3"/>
        <v>-4.8183734096581157</v>
      </c>
      <c r="Q38" s="200">
        <f t="shared" si="3"/>
        <v>-5.9205604109312215</v>
      </c>
      <c r="R38" s="118">
        <v>2400</v>
      </c>
      <c r="S38" s="128">
        <f t="shared" si="4"/>
        <v>-3.4527004147788052</v>
      </c>
      <c r="T38" s="129">
        <f t="shared" si="4"/>
        <v>-4.441117216037707</v>
      </c>
      <c r="U38" s="129">
        <f t="shared" si="4"/>
        <v>-5.5633350071870211</v>
      </c>
      <c r="V38" s="130">
        <f t="shared" si="4"/>
        <v>-6.9536879612730509</v>
      </c>
      <c r="W38" s="128">
        <f t="shared" si="4"/>
        <v>-4.7362727538563618</v>
      </c>
      <c r="X38" s="129">
        <f t="shared" si="4"/>
        <v>-6.0372298091615768</v>
      </c>
      <c r="Y38" s="129">
        <f t="shared" si="4"/>
        <v>-7.5925406298546116</v>
      </c>
      <c r="Z38" s="129">
        <f t="shared" si="4"/>
        <v>-9.8051459958660114</v>
      </c>
      <c r="AA38" s="176"/>
      <c r="AB38" s="176"/>
      <c r="AC38" s="176"/>
      <c r="AD38" s="176"/>
      <c r="AE38" s="176"/>
      <c r="AF38" s="176"/>
      <c r="AG38" s="176"/>
      <c r="AH38" s="181"/>
    </row>
    <row r="39" spans="1:34" ht="15.75" thickBot="1" x14ac:dyDescent="0.3">
      <c r="A39" s="166">
        <v>2500</v>
      </c>
      <c r="B39" s="222">
        <f t="shared" si="3"/>
        <v>-1.6140419507518766</v>
      </c>
      <c r="C39" s="223">
        <f t="shared" si="3"/>
        <v>-2.1469287909757533</v>
      </c>
      <c r="D39" s="223">
        <f t="shared" si="3"/>
        <v>-2.6314415404166076</v>
      </c>
      <c r="E39" s="224">
        <f t="shared" si="3"/>
        <v>-3.2247687905156597</v>
      </c>
      <c r="F39" s="222">
        <f t="shared" si="3"/>
        <v>-2.1174569643304362</v>
      </c>
      <c r="G39" s="223">
        <f t="shared" si="3"/>
        <v>-2.7869470339349118</v>
      </c>
      <c r="H39" s="223">
        <f t="shared" si="3"/>
        <v>-3.4422637920005532</v>
      </c>
      <c r="I39" s="224">
        <f t="shared" si="3"/>
        <v>-4.2750258649006216</v>
      </c>
      <c r="J39" s="222">
        <f t="shared" si="3"/>
        <v>-2.6156821324081854</v>
      </c>
      <c r="K39" s="223">
        <f t="shared" si="3"/>
        <v>-3.3940849205887931</v>
      </c>
      <c r="L39" s="223">
        <f t="shared" si="3"/>
        <v>-4.2331885650180201</v>
      </c>
      <c r="M39" s="224">
        <f t="shared" si="3"/>
        <v>-5.2298984453804742</v>
      </c>
      <c r="N39" s="225">
        <f t="shared" si="3"/>
        <v>-3.1087174549851251</v>
      </c>
      <c r="O39" s="223">
        <f t="shared" si="3"/>
        <v>-4.0596913945365953</v>
      </c>
      <c r="P39" s="223">
        <f t="shared" si="3"/>
        <v>-5.0191389683938707</v>
      </c>
      <c r="Q39" s="226">
        <f t="shared" si="3"/>
        <v>-6.1672504280533555</v>
      </c>
      <c r="R39" s="166">
        <v>2500</v>
      </c>
      <c r="S39" s="222">
        <f t="shared" si="4"/>
        <v>-3.5965629320612553</v>
      </c>
      <c r="T39" s="223">
        <f t="shared" si="4"/>
        <v>-4.626163766705945</v>
      </c>
      <c r="U39" s="223">
        <f t="shared" si="4"/>
        <v>-5.79514063248648</v>
      </c>
      <c r="V39" s="224">
        <f t="shared" si="4"/>
        <v>-7.2434249596594276</v>
      </c>
      <c r="W39" s="222">
        <f t="shared" si="4"/>
        <v>-4.9336174519337099</v>
      </c>
      <c r="X39" s="223">
        <f t="shared" si="4"/>
        <v>-6.2887810512099751</v>
      </c>
      <c r="Y39" s="223">
        <f t="shared" si="4"/>
        <v>-7.9088964894318874</v>
      </c>
      <c r="Z39" s="223">
        <f t="shared" si="4"/>
        <v>-10.213693745693762</v>
      </c>
      <c r="AA39" s="178"/>
      <c r="AB39" s="178"/>
      <c r="AC39" s="178"/>
      <c r="AD39" s="178"/>
      <c r="AE39" s="178"/>
      <c r="AF39" s="178"/>
      <c r="AG39" s="178"/>
      <c r="AH39" s="182"/>
    </row>
    <row r="40" spans="1:34" ht="16.5" thickTop="1" thickBot="1" x14ac:dyDescent="0.3">
      <c r="A40" s="151">
        <v>2600</v>
      </c>
      <c r="B40" s="207">
        <f>B$24/1000*$A40</f>
        <v>-1.6786036287819517</v>
      </c>
      <c r="C40" s="208">
        <f t="shared" si="3"/>
        <v>-2.2328059426147835</v>
      </c>
      <c r="D40" s="208">
        <f t="shared" si="3"/>
        <v>-2.7366992020332721</v>
      </c>
      <c r="E40" s="209">
        <f t="shared" si="3"/>
        <v>-3.3537595421362858</v>
      </c>
      <c r="F40" s="207">
        <f t="shared" si="3"/>
        <v>-2.2021552429036535</v>
      </c>
      <c r="G40" s="208">
        <f t="shared" si="3"/>
        <v>-2.8984249152923085</v>
      </c>
      <c r="H40" s="208">
        <f t="shared" si="3"/>
        <v>-3.579954343680575</v>
      </c>
      <c r="I40" s="209">
        <f t="shared" si="3"/>
        <v>-4.4460268994966468</v>
      </c>
      <c r="J40" s="207">
        <f t="shared" si="3"/>
        <v>-2.7203094177045131</v>
      </c>
      <c r="K40" s="208">
        <f t="shared" si="3"/>
        <v>-3.5298483174123447</v>
      </c>
      <c r="L40" s="208">
        <f t="shared" si="3"/>
        <v>-4.4025161076187409</v>
      </c>
      <c r="M40" s="209">
        <f t="shared" si="3"/>
        <v>-5.4390943831956928</v>
      </c>
      <c r="N40" s="210">
        <f t="shared" si="3"/>
        <v>-3.2330661531845304</v>
      </c>
      <c r="O40" s="208">
        <f t="shared" si="3"/>
        <v>-4.2220790503180599</v>
      </c>
      <c r="P40" s="208">
        <f t="shared" si="3"/>
        <v>-5.2199045271296249</v>
      </c>
      <c r="Q40" s="211">
        <f t="shared" si="3"/>
        <v>-6.4139404451754904</v>
      </c>
      <c r="R40" s="151">
        <v>2600</v>
      </c>
      <c r="S40" s="207">
        <f>S$24/1000*$R40</f>
        <v>-3.7404254493437055</v>
      </c>
      <c r="T40" s="208">
        <f t="shared" si="4"/>
        <v>-4.8112103173741829</v>
      </c>
      <c r="U40" s="208">
        <f t="shared" si="4"/>
        <v>-6.026946257785939</v>
      </c>
      <c r="V40" s="209">
        <f t="shared" si="4"/>
        <v>-7.5331619580458051</v>
      </c>
      <c r="W40" s="207">
        <f t="shared" si="4"/>
        <v>-5.130962150011058</v>
      </c>
      <c r="X40" s="208">
        <f t="shared" si="4"/>
        <v>-6.5403322932583743</v>
      </c>
      <c r="Y40" s="208">
        <f t="shared" si="4"/>
        <v>-8.2252523490091622</v>
      </c>
      <c r="Z40" s="208">
        <f t="shared" si="4"/>
        <v>-10.622241495521513</v>
      </c>
      <c r="AA40" s="176"/>
      <c r="AB40" s="176"/>
      <c r="AC40" s="176"/>
      <c r="AD40" s="176"/>
      <c r="AE40" s="176"/>
      <c r="AF40" s="176"/>
      <c r="AG40" s="176"/>
      <c r="AH40" s="181"/>
    </row>
    <row r="41" spans="1:34" ht="15.75" thickBot="1" x14ac:dyDescent="0.3">
      <c r="A41" s="117">
        <v>2700</v>
      </c>
      <c r="B41" s="132">
        <f t="shared" ref="B41:Q54" si="5">B$24/1000*$A41</f>
        <v>-1.7431653068120267</v>
      </c>
      <c r="C41" s="133">
        <f t="shared" si="5"/>
        <v>-2.3186830942538137</v>
      </c>
      <c r="D41" s="133">
        <f t="shared" si="5"/>
        <v>-2.8419568636499362</v>
      </c>
      <c r="E41" s="134">
        <f t="shared" si="5"/>
        <v>-3.4827502937569124</v>
      </c>
      <c r="F41" s="132">
        <f t="shared" si="5"/>
        <v>-2.2868535214768708</v>
      </c>
      <c r="G41" s="133">
        <f t="shared" si="5"/>
        <v>-3.0099027966497047</v>
      </c>
      <c r="H41" s="133">
        <f t="shared" si="5"/>
        <v>-3.7176448953605972</v>
      </c>
      <c r="I41" s="134">
        <f t="shared" si="5"/>
        <v>-4.617027934092671</v>
      </c>
      <c r="J41" s="132">
        <f t="shared" si="5"/>
        <v>-2.8249367030008403</v>
      </c>
      <c r="K41" s="133">
        <f t="shared" si="5"/>
        <v>-3.6656117142358964</v>
      </c>
      <c r="L41" s="133">
        <f t="shared" si="5"/>
        <v>-4.5718436502194617</v>
      </c>
      <c r="M41" s="134">
        <f t="shared" si="5"/>
        <v>-5.6482903210109123</v>
      </c>
      <c r="N41" s="135">
        <f t="shared" si="5"/>
        <v>-3.3574148513839353</v>
      </c>
      <c r="O41" s="133">
        <f t="shared" si="5"/>
        <v>-4.3844667060995235</v>
      </c>
      <c r="P41" s="133">
        <f t="shared" si="5"/>
        <v>-5.42067008586538</v>
      </c>
      <c r="Q41" s="201">
        <f t="shared" si="5"/>
        <v>-6.6606304622976245</v>
      </c>
      <c r="R41" s="117">
        <v>2700</v>
      </c>
      <c r="S41" s="132">
        <f t="shared" ref="S41:Z54" si="6">S$24/1000*$R41</f>
        <v>-3.8842879666261556</v>
      </c>
      <c r="T41" s="133">
        <f t="shared" si="6"/>
        <v>-4.9962568680424209</v>
      </c>
      <c r="U41" s="133">
        <f t="shared" si="6"/>
        <v>-6.2587518830853988</v>
      </c>
      <c r="V41" s="134">
        <f t="shared" si="6"/>
        <v>-7.8228989564321818</v>
      </c>
      <c r="W41" s="132">
        <f t="shared" si="6"/>
        <v>-5.3283068480884062</v>
      </c>
      <c r="X41" s="133">
        <f t="shared" si="6"/>
        <v>-6.7918835353067735</v>
      </c>
      <c r="Y41" s="133">
        <f t="shared" si="6"/>
        <v>-8.5416082085864389</v>
      </c>
      <c r="Z41" s="133">
        <f t="shared" si="6"/>
        <v>-11.030789245349263</v>
      </c>
      <c r="AA41" s="178"/>
      <c r="AB41" s="178"/>
      <c r="AC41" s="178"/>
      <c r="AD41" s="178"/>
      <c r="AE41" s="178"/>
      <c r="AF41" s="178"/>
      <c r="AG41" s="178"/>
      <c r="AH41" s="182"/>
    </row>
    <row r="42" spans="1:34" ht="15.75" thickBot="1" x14ac:dyDescent="0.3">
      <c r="A42" s="118">
        <v>2800</v>
      </c>
      <c r="B42" s="128">
        <f t="shared" si="5"/>
        <v>-1.8077269848421018</v>
      </c>
      <c r="C42" s="129">
        <f t="shared" si="5"/>
        <v>-2.4045602458928439</v>
      </c>
      <c r="D42" s="129">
        <f t="shared" si="5"/>
        <v>-2.9472145252666007</v>
      </c>
      <c r="E42" s="130">
        <f t="shared" si="5"/>
        <v>-3.6117410453775385</v>
      </c>
      <c r="F42" s="128">
        <f t="shared" si="5"/>
        <v>-2.3715518000500886</v>
      </c>
      <c r="G42" s="129">
        <f t="shared" si="5"/>
        <v>-3.1213806780071014</v>
      </c>
      <c r="H42" s="129">
        <f t="shared" si="5"/>
        <v>-3.8553354470406194</v>
      </c>
      <c r="I42" s="130">
        <f t="shared" si="5"/>
        <v>-4.7880289686886961</v>
      </c>
      <c r="J42" s="128">
        <f t="shared" si="5"/>
        <v>-2.929563988297168</v>
      </c>
      <c r="K42" s="129">
        <f t="shared" si="5"/>
        <v>-3.801375111059448</v>
      </c>
      <c r="L42" s="129">
        <f t="shared" si="5"/>
        <v>-4.7411711928201825</v>
      </c>
      <c r="M42" s="130">
        <f t="shared" si="5"/>
        <v>-5.8574862588261309</v>
      </c>
      <c r="N42" s="131">
        <f t="shared" si="5"/>
        <v>-3.4817635495833406</v>
      </c>
      <c r="O42" s="129">
        <f t="shared" si="5"/>
        <v>-4.5468543618809871</v>
      </c>
      <c r="P42" s="129">
        <f t="shared" si="5"/>
        <v>-5.6214356446011351</v>
      </c>
      <c r="Q42" s="200">
        <f t="shared" si="5"/>
        <v>-6.9073204794197585</v>
      </c>
      <c r="R42" s="118">
        <v>2800</v>
      </c>
      <c r="S42" s="128">
        <f t="shared" si="6"/>
        <v>-4.0281504839086058</v>
      </c>
      <c r="T42" s="129">
        <f t="shared" si="6"/>
        <v>-5.1813034187106588</v>
      </c>
      <c r="U42" s="129">
        <f t="shared" si="6"/>
        <v>-6.4905575083848577</v>
      </c>
      <c r="V42" s="130">
        <f t="shared" si="6"/>
        <v>-8.1126359548185594</v>
      </c>
      <c r="W42" s="128">
        <f t="shared" si="6"/>
        <v>-5.5256515461657552</v>
      </c>
      <c r="X42" s="129">
        <f t="shared" si="6"/>
        <v>-7.0434347773551726</v>
      </c>
      <c r="Y42" s="129">
        <f t="shared" si="6"/>
        <v>-8.8579640681637137</v>
      </c>
      <c r="Z42" s="129">
        <f t="shared" si="6"/>
        <v>-11.439336995177014</v>
      </c>
      <c r="AA42" s="176"/>
      <c r="AB42" s="176"/>
      <c r="AC42" s="176"/>
      <c r="AD42" s="176"/>
      <c r="AE42" s="176"/>
      <c r="AF42" s="176"/>
      <c r="AG42" s="176"/>
      <c r="AH42" s="181"/>
    </row>
    <row r="43" spans="1:34" ht="15.75" thickBot="1" x14ac:dyDescent="0.3">
      <c r="A43" s="117">
        <v>2900</v>
      </c>
      <c r="B43" s="132">
        <f t="shared" si="5"/>
        <v>-1.8722886628721769</v>
      </c>
      <c r="C43" s="133">
        <f t="shared" si="5"/>
        <v>-2.4904373975318737</v>
      </c>
      <c r="D43" s="133">
        <f t="shared" si="5"/>
        <v>-3.0524721868832647</v>
      </c>
      <c r="E43" s="134">
        <f t="shared" si="5"/>
        <v>-3.740731796998165</v>
      </c>
      <c r="F43" s="132">
        <f t="shared" si="5"/>
        <v>-2.4562500786233059</v>
      </c>
      <c r="G43" s="133">
        <f t="shared" si="5"/>
        <v>-3.2328585593644981</v>
      </c>
      <c r="H43" s="133">
        <f t="shared" si="5"/>
        <v>-3.9930259987206416</v>
      </c>
      <c r="I43" s="134">
        <f t="shared" si="5"/>
        <v>-4.9590300032847212</v>
      </c>
      <c r="J43" s="132">
        <f t="shared" si="5"/>
        <v>-3.0341912735934953</v>
      </c>
      <c r="K43" s="133">
        <f t="shared" si="5"/>
        <v>-3.9371385078829997</v>
      </c>
      <c r="L43" s="133">
        <f t="shared" si="5"/>
        <v>-4.9104987354209033</v>
      </c>
      <c r="M43" s="134">
        <f t="shared" si="5"/>
        <v>-6.0666821966413504</v>
      </c>
      <c r="N43" s="135">
        <f t="shared" si="5"/>
        <v>-3.6061122477827454</v>
      </c>
      <c r="O43" s="133">
        <f t="shared" si="5"/>
        <v>-4.7092420176624508</v>
      </c>
      <c r="P43" s="133">
        <f t="shared" si="5"/>
        <v>-5.8222012033368893</v>
      </c>
      <c r="Q43" s="201">
        <f t="shared" si="5"/>
        <v>-7.1540104965418934</v>
      </c>
      <c r="R43" s="117">
        <v>2900</v>
      </c>
      <c r="S43" s="132">
        <f t="shared" si="6"/>
        <v>-4.1720130011910559</v>
      </c>
      <c r="T43" s="133">
        <f t="shared" si="6"/>
        <v>-5.3663499693788967</v>
      </c>
      <c r="U43" s="133">
        <f t="shared" si="6"/>
        <v>-6.7223631336843166</v>
      </c>
      <c r="V43" s="134">
        <f t="shared" si="6"/>
        <v>-8.4023729532049369</v>
      </c>
      <c r="W43" s="132">
        <f t="shared" si="6"/>
        <v>-5.7229962442431033</v>
      </c>
      <c r="X43" s="133">
        <f t="shared" si="6"/>
        <v>-7.2949860194035718</v>
      </c>
      <c r="Y43" s="133">
        <f t="shared" si="6"/>
        <v>-9.1743199277409886</v>
      </c>
      <c r="Z43" s="133">
        <f t="shared" si="6"/>
        <v>-11.847884745004764</v>
      </c>
      <c r="AA43" s="178"/>
      <c r="AB43" s="178"/>
      <c r="AC43" s="178"/>
      <c r="AD43" s="178"/>
      <c r="AE43" s="178"/>
      <c r="AF43" s="178"/>
      <c r="AG43" s="178"/>
      <c r="AH43" s="182"/>
    </row>
    <row r="44" spans="1:34" ht="15.75" thickBot="1" x14ac:dyDescent="0.3">
      <c r="A44" s="161">
        <v>3000</v>
      </c>
      <c r="B44" s="212">
        <f t="shared" si="5"/>
        <v>-1.9368503409022519</v>
      </c>
      <c r="C44" s="213">
        <f t="shared" si="5"/>
        <v>-2.5763145491709039</v>
      </c>
      <c r="D44" s="213">
        <f t="shared" si="5"/>
        <v>-3.1577298484999292</v>
      </c>
      <c r="E44" s="214">
        <f t="shared" si="5"/>
        <v>-3.8697225486187912</v>
      </c>
      <c r="F44" s="212">
        <f t="shared" si="5"/>
        <v>-2.5409483571965232</v>
      </c>
      <c r="G44" s="213">
        <f t="shared" si="5"/>
        <v>-3.3443364407218943</v>
      </c>
      <c r="H44" s="213">
        <f t="shared" si="5"/>
        <v>-4.1307165504006633</v>
      </c>
      <c r="I44" s="214">
        <f t="shared" si="5"/>
        <v>-5.1300310378807454</v>
      </c>
      <c r="J44" s="212">
        <f t="shared" si="5"/>
        <v>-3.1388185588898225</v>
      </c>
      <c r="K44" s="213">
        <f t="shared" si="5"/>
        <v>-4.0729019047065513</v>
      </c>
      <c r="L44" s="213">
        <f t="shared" si="5"/>
        <v>-5.0798262780216241</v>
      </c>
      <c r="M44" s="214">
        <f t="shared" si="5"/>
        <v>-6.2758781344565691</v>
      </c>
      <c r="N44" s="215">
        <f t="shared" si="5"/>
        <v>-3.7304609459821503</v>
      </c>
      <c r="O44" s="213">
        <f t="shared" si="5"/>
        <v>-4.8716296734439144</v>
      </c>
      <c r="P44" s="213">
        <f t="shared" si="5"/>
        <v>-6.0229667620726444</v>
      </c>
      <c r="Q44" s="216">
        <f t="shared" si="5"/>
        <v>-7.4007005136640274</v>
      </c>
      <c r="R44" s="161">
        <v>3000</v>
      </c>
      <c r="S44" s="212">
        <f t="shared" si="6"/>
        <v>-4.315875518473506</v>
      </c>
      <c r="T44" s="213">
        <f t="shared" si="6"/>
        <v>-5.5513965200471338</v>
      </c>
      <c r="U44" s="213">
        <f t="shared" si="6"/>
        <v>-6.9541687589837764</v>
      </c>
      <c r="V44" s="214">
        <f t="shared" si="6"/>
        <v>-8.6921099515913127</v>
      </c>
      <c r="W44" s="212">
        <f t="shared" si="6"/>
        <v>-5.9203409423204514</v>
      </c>
      <c r="X44" s="213">
        <f t="shared" si="6"/>
        <v>-7.546537261451971</v>
      </c>
      <c r="Y44" s="213">
        <f t="shared" si="6"/>
        <v>-9.4906757873182652</v>
      </c>
      <c r="Z44" s="213">
        <f t="shared" si="6"/>
        <v>-12.256432494832515</v>
      </c>
      <c r="AA44" s="176"/>
      <c r="AB44" s="176"/>
      <c r="AC44" s="176"/>
      <c r="AD44" s="176"/>
      <c r="AE44" s="176"/>
      <c r="AF44" s="176"/>
      <c r="AG44" s="176"/>
      <c r="AH44" s="181"/>
    </row>
    <row r="45" spans="1:34" ht="16.5" thickTop="1" thickBot="1" x14ac:dyDescent="0.3">
      <c r="A45" s="156">
        <v>3100</v>
      </c>
      <c r="B45" s="217">
        <f t="shared" si="5"/>
        <v>-2.001412018932327</v>
      </c>
      <c r="C45" s="218">
        <f t="shared" si="5"/>
        <v>-2.6621917008099341</v>
      </c>
      <c r="D45" s="218">
        <f t="shared" si="5"/>
        <v>-3.2629875101165933</v>
      </c>
      <c r="E45" s="219">
        <f t="shared" si="5"/>
        <v>-3.9987133002394177</v>
      </c>
      <c r="F45" s="217">
        <f t="shared" si="5"/>
        <v>-2.625646635769741</v>
      </c>
      <c r="G45" s="218">
        <f t="shared" si="5"/>
        <v>-3.455814322079291</v>
      </c>
      <c r="H45" s="218">
        <f t="shared" si="5"/>
        <v>-4.268407102080686</v>
      </c>
      <c r="I45" s="219">
        <f t="shared" si="5"/>
        <v>-5.3010320724767706</v>
      </c>
      <c r="J45" s="217">
        <f t="shared" si="5"/>
        <v>-3.2434458441861502</v>
      </c>
      <c r="K45" s="218">
        <f t="shared" si="5"/>
        <v>-4.208665301530103</v>
      </c>
      <c r="L45" s="218">
        <f t="shared" si="5"/>
        <v>-5.2491538206223458</v>
      </c>
      <c r="M45" s="219">
        <f t="shared" si="5"/>
        <v>-6.4850740722717877</v>
      </c>
      <c r="N45" s="220">
        <f t="shared" si="5"/>
        <v>-3.8548096441815556</v>
      </c>
      <c r="O45" s="218">
        <f t="shared" si="5"/>
        <v>-5.0340173292253789</v>
      </c>
      <c r="P45" s="218">
        <f t="shared" si="5"/>
        <v>-6.2237323208083994</v>
      </c>
      <c r="Q45" s="221">
        <f t="shared" si="5"/>
        <v>-7.6473905307861614</v>
      </c>
      <c r="R45" s="156">
        <v>3100</v>
      </c>
      <c r="S45" s="217">
        <f t="shared" si="6"/>
        <v>-4.4597380357559562</v>
      </c>
      <c r="T45" s="218">
        <f t="shared" si="6"/>
        <v>-5.7364430707153717</v>
      </c>
      <c r="U45" s="218">
        <f t="shared" si="6"/>
        <v>-7.1859743842832353</v>
      </c>
      <c r="V45" s="219">
        <f t="shared" si="6"/>
        <v>-8.9818469499776903</v>
      </c>
      <c r="W45" s="217">
        <f t="shared" si="6"/>
        <v>-6.1176856403978004</v>
      </c>
      <c r="X45" s="218">
        <f t="shared" si="6"/>
        <v>-7.7980885035003693</v>
      </c>
      <c r="Y45" s="218">
        <f t="shared" si="6"/>
        <v>-9.8070316468955401</v>
      </c>
      <c r="Z45" s="218">
        <f t="shared" si="6"/>
        <v>-12.664980244660265</v>
      </c>
      <c r="AA45" s="178"/>
      <c r="AB45" s="178"/>
      <c r="AC45" s="178"/>
      <c r="AD45" s="178"/>
      <c r="AE45" s="178"/>
      <c r="AF45" s="178"/>
      <c r="AG45" s="178"/>
      <c r="AH45" s="182"/>
    </row>
    <row r="46" spans="1:34" ht="15.75" thickBot="1" x14ac:dyDescent="0.3">
      <c r="A46" s="118">
        <v>3200</v>
      </c>
      <c r="B46" s="128">
        <f t="shared" si="5"/>
        <v>-2.0659736969624021</v>
      </c>
      <c r="C46" s="129">
        <f t="shared" si="5"/>
        <v>-2.7480688524489643</v>
      </c>
      <c r="D46" s="129">
        <f t="shared" si="5"/>
        <v>-3.3682451717332578</v>
      </c>
      <c r="E46" s="130">
        <f t="shared" si="5"/>
        <v>-4.1277040518600439</v>
      </c>
      <c r="F46" s="128">
        <f t="shared" si="5"/>
        <v>-2.7103449143429583</v>
      </c>
      <c r="G46" s="129">
        <f t="shared" si="5"/>
        <v>-3.5672922034366872</v>
      </c>
      <c r="H46" s="129">
        <f t="shared" si="5"/>
        <v>-4.4060976537607077</v>
      </c>
      <c r="I46" s="130">
        <f t="shared" si="5"/>
        <v>-5.4720331070727957</v>
      </c>
      <c r="J46" s="128">
        <f t="shared" si="5"/>
        <v>-3.3480731294824775</v>
      </c>
      <c r="K46" s="129">
        <f t="shared" si="5"/>
        <v>-4.3444286983536546</v>
      </c>
      <c r="L46" s="129">
        <f t="shared" si="5"/>
        <v>-5.4184813632230666</v>
      </c>
      <c r="M46" s="130">
        <f t="shared" si="5"/>
        <v>-6.6942700100870072</v>
      </c>
      <c r="N46" s="131">
        <f t="shared" si="5"/>
        <v>-3.9791583423809604</v>
      </c>
      <c r="O46" s="129">
        <f t="shared" si="5"/>
        <v>-5.1964049850068426</v>
      </c>
      <c r="P46" s="129">
        <f t="shared" si="5"/>
        <v>-6.4244978795441536</v>
      </c>
      <c r="Q46" s="200">
        <f t="shared" si="5"/>
        <v>-7.8940805479082954</v>
      </c>
      <c r="R46" s="118">
        <v>3200</v>
      </c>
      <c r="S46" s="128">
        <f t="shared" si="6"/>
        <v>-4.6036005530384072</v>
      </c>
      <c r="T46" s="129">
        <f t="shared" si="6"/>
        <v>-5.9214896213836097</v>
      </c>
      <c r="U46" s="129">
        <f t="shared" si="6"/>
        <v>-7.4177800095826942</v>
      </c>
      <c r="V46" s="130">
        <f t="shared" si="6"/>
        <v>-9.2715839483640679</v>
      </c>
      <c r="W46" s="128">
        <f t="shared" si="6"/>
        <v>-6.3150303384751485</v>
      </c>
      <c r="X46" s="129">
        <f t="shared" si="6"/>
        <v>-8.0496397455487685</v>
      </c>
      <c r="Y46" s="129">
        <f t="shared" si="6"/>
        <v>-10.123387506472815</v>
      </c>
      <c r="Z46" s="129">
        <f t="shared" si="6"/>
        <v>-13.073527994488016</v>
      </c>
      <c r="AA46" s="176"/>
      <c r="AB46" s="176"/>
      <c r="AC46" s="176"/>
      <c r="AD46" s="176"/>
      <c r="AE46" s="176"/>
      <c r="AF46" s="176"/>
      <c r="AG46" s="176"/>
      <c r="AH46" s="181"/>
    </row>
    <row r="47" spans="1:34" ht="15.75" thickBot="1" x14ac:dyDescent="0.3">
      <c r="A47" s="117">
        <v>3300</v>
      </c>
      <c r="B47" s="132">
        <f t="shared" si="5"/>
        <v>-2.1305353749924771</v>
      </c>
      <c r="C47" s="133">
        <f t="shared" si="5"/>
        <v>-2.8339460040879945</v>
      </c>
      <c r="D47" s="133">
        <f t="shared" si="5"/>
        <v>-3.4735028333499218</v>
      </c>
      <c r="E47" s="134">
        <f t="shared" si="5"/>
        <v>-4.2566948034806709</v>
      </c>
      <c r="F47" s="132">
        <f t="shared" si="5"/>
        <v>-2.7950431929161756</v>
      </c>
      <c r="G47" s="133">
        <f t="shared" si="5"/>
        <v>-3.6787700847940838</v>
      </c>
      <c r="H47" s="133">
        <f t="shared" si="5"/>
        <v>-4.5437882054407304</v>
      </c>
      <c r="I47" s="134">
        <f t="shared" si="5"/>
        <v>-5.6430341416688208</v>
      </c>
      <c r="J47" s="132">
        <f t="shared" si="5"/>
        <v>-3.4527004147788052</v>
      </c>
      <c r="K47" s="133">
        <f t="shared" si="5"/>
        <v>-4.4801920951772063</v>
      </c>
      <c r="L47" s="133">
        <f t="shared" si="5"/>
        <v>-5.5878089058237874</v>
      </c>
      <c r="M47" s="134">
        <f t="shared" si="5"/>
        <v>-6.9034659479022258</v>
      </c>
      <c r="N47" s="135">
        <f t="shared" si="5"/>
        <v>-4.1035070405803653</v>
      </c>
      <c r="O47" s="133">
        <f t="shared" si="5"/>
        <v>-5.3587926407883062</v>
      </c>
      <c r="P47" s="133">
        <f t="shared" si="5"/>
        <v>-6.6252634382799087</v>
      </c>
      <c r="Q47" s="201">
        <f t="shared" si="5"/>
        <v>-8.1407705650304294</v>
      </c>
      <c r="R47" s="117">
        <v>3300</v>
      </c>
      <c r="S47" s="132">
        <f t="shared" si="6"/>
        <v>-4.7474630703208573</v>
      </c>
      <c r="T47" s="133">
        <f t="shared" si="6"/>
        <v>-6.1065361720518476</v>
      </c>
      <c r="U47" s="133">
        <f t="shared" si="6"/>
        <v>-7.649585634882154</v>
      </c>
      <c r="V47" s="134">
        <f t="shared" si="6"/>
        <v>-9.5613209467504454</v>
      </c>
      <c r="W47" s="132">
        <f t="shared" si="6"/>
        <v>-6.5123750365524966</v>
      </c>
      <c r="X47" s="133">
        <f t="shared" si="6"/>
        <v>-8.3011909875971686</v>
      </c>
      <c r="Y47" s="133">
        <f t="shared" si="6"/>
        <v>-10.439743366050092</v>
      </c>
      <c r="Z47" s="133">
        <f t="shared" si="6"/>
        <v>-13.482075744315766</v>
      </c>
      <c r="AA47" s="178"/>
      <c r="AB47" s="178"/>
      <c r="AC47" s="178"/>
      <c r="AD47" s="178"/>
      <c r="AE47" s="178"/>
      <c r="AF47" s="178"/>
      <c r="AG47" s="178"/>
      <c r="AH47" s="182"/>
    </row>
    <row r="48" spans="1:34" ht="15.75" thickBot="1" x14ac:dyDescent="0.3">
      <c r="A48" s="118">
        <v>3400</v>
      </c>
      <c r="B48" s="128">
        <f t="shared" si="5"/>
        <v>-2.1950970530225522</v>
      </c>
      <c r="C48" s="129">
        <f t="shared" si="5"/>
        <v>-2.9198231557270247</v>
      </c>
      <c r="D48" s="129">
        <f t="shared" si="5"/>
        <v>-3.5787604949665863</v>
      </c>
      <c r="E48" s="130">
        <f t="shared" si="5"/>
        <v>-4.385685555101297</v>
      </c>
      <c r="F48" s="128">
        <f t="shared" si="5"/>
        <v>-2.879741471489393</v>
      </c>
      <c r="G48" s="129">
        <f t="shared" si="5"/>
        <v>-3.7902479661514801</v>
      </c>
      <c r="H48" s="129">
        <f t="shared" si="5"/>
        <v>-4.6814787571207521</v>
      </c>
      <c r="I48" s="130">
        <f t="shared" si="5"/>
        <v>-5.814035176264845</v>
      </c>
      <c r="J48" s="128">
        <f t="shared" si="5"/>
        <v>-3.5573277000751324</v>
      </c>
      <c r="K48" s="129">
        <f t="shared" si="5"/>
        <v>-4.6159554920007579</v>
      </c>
      <c r="L48" s="129">
        <f t="shared" si="5"/>
        <v>-5.7571364484245082</v>
      </c>
      <c r="M48" s="130">
        <f t="shared" si="5"/>
        <v>-7.1126618857174453</v>
      </c>
      <c r="N48" s="131">
        <f t="shared" si="5"/>
        <v>-4.2278557387797706</v>
      </c>
      <c r="O48" s="129">
        <f t="shared" si="5"/>
        <v>-5.5211802965697698</v>
      </c>
      <c r="P48" s="129">
        <f t="shared" si="5"/>
        <v>-6.8260289970156638</v>
      </c>
      <c r="Q48" s="200">
        <f t="shared" si="5"/>
        <v>-8.3874605821525634</v>
      </c>
      <c r="R48" s="118">
        <v>3400</v>
      </c>
      <c r="S48" s="128">
        <f t="shared" si="6"/>
        <v>-4.8913255876033075</v>
      </c>
      <c r="T48" s="129">
        <f t="shared" si="6"/>
        <v>-6.2915827227200856</v>
      </c>
      <c r="U48" s="129">
        <f t="shared" si="6"/>
        <v>-7.881391260181613</v>
      </c>
      <c r="V48" s="130">
        <f t="shared" si="6"/>
        <v>-9.8510579451368212</v>
      </c>
      <c r="W48" s="128">
        <f t="shared" si="6"/>
        <v>-6.7097197346298456</v>
      </c>
      <c r="X48" s="129">
        <f t="shared" si="6"/>
        <v>-8.5527422296455669</v>
      </c>
      <c r="Y48" s="129">
        <f t="shared" si="6"/>
        <v>-10.756099225627366</v>
      </c>
      <c r="Z48" s="129">
        <f t="shared" si="6"/>
        <v>-13.890623494143517</v>
      </c>
      <c r="AA48" s="176"/>
      <c r="AB48" s="176"/>
      <c r="AC48" s="176"/>
      <c r="AD48" s="176"/>
      <c r="AE48" s="176"/>
      <c r="AF48" s="176"/>
      <c r="AG48" s="176"/>
      <c r="AH48" s="181"/>
    </row>
    <row r="49" spans="1:34" ht="15.75" thickBot="1" x14ac:dyDescent="0.3">
      <c r="A49" s="166">
        <v>3500</v>
      </c>
      <c r="B49" s="222">
        <f t="shared" si="5"/>
        <v>-2.2596587310526273</v>
      </c>
      <c r="C49" s="223">
        <f t="shared" si="5"/>
        <v>-3.0057003073660544</v>
      </c>
      <c r="D49" s="223">
        <f t="shared" si="5"/>
        <v>-3.6840181565832508</v>
      </c>
      <c r="E49" s="224">
        <f t="shared" si="5"/>
        <v>-4.5146763067219231</v>
      </c>
      <c r="F49" s="222">
        <f t="shared" si="5"/>
        <v>-2.9644397500626107</v>
      </c>
      <c r="G49" s="223">
        <f t="shared" si="5"/>
        <v>-3.9017258475088767</v>
      </c>
      <c r="H49" s="223">
        <f t="shared" si="5"/>
        <v>-4.8191693088007739</v>
      </c>
      <c r="I49" s="224">
        <f t="shared" si="5"/>
        <v>-5.9850362108608701</v>
      </c>
      <c r="J49" s="222">
        <f t="shared" si="5"/>
        <v>-3.6619549853714597</v>
      </c>
      <c r="K49" s="223">
        <f t="shared" si="5"/>
        <v>-4.7517188888243105</v>
      </c>
      <c r="L49" s="223">
        <f t="shared" si="5"/>
        <v>-5.926463991025229</v>
      </c>
      <c r="M49" s="224">
        <f t="shared" si="5"/>
        <v>-7.3218578235326639</v>
      </c>
      <c r="N49" s="225">
        <f t="shared" si="5"/>
        <v>-4.352204436979175</v>
      </c>
      <c r="O49" s="223">
        <f t="shared" si="5"/>
        <v>-5.6835679523512335</v>
      </c>
      <c r="P49" s="223">
        <f t="shared" si="5"/>
        <v>-7.0267945557514189</v>
      </c>
      <c r="Q49" s="226">
        <f t="shared" si="5"/>
        <v>-8.6341505992746992</v>
      </c>
      <c r="R49" s="166">
        <v>3500</v>
      </c>
      <c r="S49" s="222">
        <f t="shared" si="6"/>
        <v>-5.0351881048857576</v>
      </c>
      <c r="T49" s="223">
        <f t="shared" si="6"/>
        <v>-6.4766292733883235</v>
      </c>
      <c r="U49" s="223">
        <f t="shared" si="6"/>
        <v>-8.1131968854810719</v>
      </c>
      <c r="V49" s="224">
        <f t="shared" si="6"/>
        <v>-10.140794943523199</v>
      </c>
      <c r="W49" s="222">
        <f t="shared" si="6"/>
        <v>-6.9070644327071937</v>
      </c>
      <c r="X49" s="223">
        <f t="shared" si="6"/>
        <v>-8.8042934716939651</v>
      </c>
      <c r="Y49" s="223">
        <f t="shared" si="6"/>
        <v>-11.072455085204641</v>
      </c>
      <c r="Z49" s="223">
        <f t="shared" si="6"/>
        <v>-14.299171243971267</v>
      </c>
      <c r="AA49" s="178"/>
      <c r="AB49" s="178"/>
      <c r="AC49" s="178"/>
      <c r="AD49" s="178"/>
      <c r="AE49" s="178"/>
      <c r="AF49" s="178"/>
      <c r="AG49" s="178"/>
      <c r="AH49" s="182"/>
    </row>
    <row r="50" spans="1:34" ht="16.5" thickTop="1" thickBot="1" x14ac:dyDescent="0.3">
      <c r="A50" s="151">
        <v>3600</v>
      </c>
      <c r="B50" s="207">
        <f t="shared" si="5"/>
        <v>-2.3242204090827023</v>
      </c>
      <c r="C50" s="208">
        <f t="shared" si="5"/>
        <v>-3.0915774590050846</v>
      </c>
      <c r="D50" s="208">
        <f t="shared" si="5"/>
        <v>-3.7892758181999149</v>
      </c>
      <c r="E50" s="209">
        <f t="shared" si="5"/>
        <v>-4.6436670583425492</v>
      </c>
      <c r="F50" s="207">
        <f t="shared" si="5"/>
        <v>-3.0491380286358281</v>
      </c>
      <c r="G50" s="208">
        <f t="shared" si="5"/>
        <v>-4.013203728866273</v>
      </c>
      <c r="H50" s="208">
        <f t="shared" si="5"/>
        <v>-4.9568598604807965</v>
      </c>
      <c r="I50" s="209">
        <f t="shared" si="5"/>
        <v>-6.1560372454568952</v>
      </c>
      <c r="J50" s="207">
        <f t="shared" si="5"/>
        <v>-3.7665822706677874</v>
      </c>
      <c r="K50" s="208">
        <f t="shared" si="5"/>
        <v>-4.8874822856478621</v>
      </c>
      <c r="L50" s="208">
        <f t="shared" si="5"/>
        <v>-6.0957915336259498</v>
      </c>
      <c r="M50" s="209">
        <f t="shared" si="5"/>
        <v>-7.5310537613478825</v>
      </c>
      <c r="N50" s="210">
        <f t="shared" si="5"/>
        <v>-4.4765531351785803</v>
      </c>
      <c r="O50" s="208">
        <f t="shared" si="5"/>
        <v>-5.845955608132698</v>
      </c>
      <c r="P50" s="208">
        <f t="shared" si="5"/>
        <v>-7.2275601144871731</v>
      </c>
      <c r="Q50" s="211">
        <f t="shared" si="5"/>
        <v>-8.8808406163968332</v>
      </c>
      <c r="R50" s="151">
        <v>3600</v>
      </c>
      <c r="S50" s="207">
        <f t="shared" si="6"/>
        <v>-5.1790506221682078</v>
      </c>
      <c r="T50" s="208">
        <f t="shared" si="6"/>
        <v>-6.6616758240565606</v>
      </c>
      <c r="U50" s="208">
        <f t="shared" si="6"/>
        <v>-8.3450025107805317</v>
      </c>
      <c r="V50" s="209">
        <f t="shared" si="6"/>
        <v>-10.430531941909576</v>
      </c>
      <c r="W50" s="207">
        <f t="shared" si="6"/>
        <v>-7.1044091307845418</v>
      </c>
      <c r="X50" s="208">
        <f t="shared" si="6"/>
        <v>-9.0558447137423652</v>
      </c>
      <c r="Y50" s="208">
        <f t="shared" si="6"/>
        <v>-11.388810944781918</v>
      </c>
      <c r="Z50" s="208">
        <f t="shared" si="6"/>
        <v>-14.707718993799018</v>
      </c>
      <c r="AA50" s="176"/>
      <c r="AB50" s="176"/>
      <c r="AC50" s="176"/>
      <c r="AD50" s="176"/>
      <c r="AE50" s="176"/>
      <c r="AF50" s="176"/>
      <c r="AG50" s="176"/>
      <c r="AH50" s="181"/>
    </row>
    <row r="51" spans="1:34" ht="15.75" thickBot="1" x14ac:dyDescent="0.3">
      <c r="A51" s="117">
        <v>3700</v>
      </c>
      <c r="B51" s="132">
        <f t="shared" si="5"/>
        <v>-2.3887820871127774</v>
      </c>
      <c r="C51" s="133">
        <f t="shared" si="5"/>
        <v>-3.1774546106441148</v>
      </c>
      <c r="D51" s="133">
        <f t="shared" si="5"/>
        <v>-3.8945334798165794</v>
      </c>
      <c r="E51" s="134">
        <f t="shared" si="5"/>
        <v>-4.7726578099631762</v>
      </c>
      <c r="F51" s="132">
        <f t="shared" si="5"/>
        <v>-3.1338363072090454</v>
      </c>
      <c r="G51" s="133">
        <f t="shared" si="5"/>
        <v>-4.1246816102236696</v>
      </c>
      <c r="H51" s="133">
        <f t="shared" si="5"/>
        <v>-5.0945504121608183</v>
      </c>
      <c r="I51" s="134">
        <f t="shared" si="5"/>
        <v>-6.3270382800529195</v>
      </c>
      <c r="J51" s="132">
        <f t="shared" si="5"/>
        <v>-3.8712095559641146</v>
      </c>
      <c r="K51" s="133">
        <f t="shared" si="5"/>
        <v>-5.0232456824714138</v>
      </c>
      <c r="L51" s="133">
        <f t="shared" si="5"/>
        <v>-6.2651190762266706</v>
      </c>
      <c r="M51" s="134">
        <f t="shared" si="5"/>
        <v>-7.740249699163102</v>
      </c>
      <c r="N51" s="135">
        <f t="shared" si="5"/>
        <v>-4.6009018333779856</v>
      </c>
      <c r="O51" s="133">
        <f t="shared" si="5"/>
        <v>-6.0083432639141616</v>
      </c>
      <c r="P51" s="133">
        <f t="shared" si="5"/>
        <v>-7.4283256732229281</v>
      </c>
      <c r="Q51" s="201">
        <f t="shared" si="5"/>
        <v>-9.1275306335189672</v>
      </c>
      <c r="R51" s="117">
        <v>3700</v>
      </c>
      <c r="S51" s="132">
        <f t="shared" si="6"/>
        <v>-5.3229131394506579</v>
      </c>
      <c r="T51" s="133">
        <f t="shared" si="6"/>
        <v>-6.8467223747247985</v>
      </c>
      <c r="U51" s="133">
        <f t="shared" si="6"/>
        <v>-8.5768081360799897</v>
      </c>
      <c r="V51" s="134">
        <f t="shared" si="6"/>
        <v>-10.720268940295954</v>
      </c>
      <c r="W51" s="132">
        <f t="shared" si="6"/>
        <v>-7.3017538288618908</v>
      </c>
      <c r="X51" s="133">
        <f t="shared" si="6"/>
        <v>-9.3073959557907635</v>
      </c>
      <c r="Y51" s="133">
        <f t="shared" si="6"/>
        <v>-11.705166804359193</v>
      </c>
      <c r="Z51" s="133">
        <f t="shared" si="6"/>
        <v>-15.116266743626769</v>
      </c>
      <c r="AA51" s="178"/>
      <c r="AB51" s="178"/>
      <c r="AC51" s="178"/>
      <c r="AD51" s="178"/>
      <c r="AE51" s="178"/>
      <c r="AF51" s="178"/>
      <c r="AG51" s="178"/>
      <c r="AH51" s="182"/>
    </row>
    <row r="52" spans="1:34" ht="15.75" thickBot="1" x14ac:dyDescent="0.3">
      <c r="A52" s="118">
        <v>3800</v>
      </c>
      <c r="B52" s="128">
        <f t="shared" si="5"/>
        <v>-2.4533437651428525</v>
      </c>
      <c r="C52" s="129">
        <f t="shared" si="5"/>
        <v>-3.263331762283145</v>
      </c>
      <c r="D52" s="129">
        <f t="shared" si="5"/>
        <v>-3.9997911414332434</v>
      </c>
      <c r="E52" s="130">
        <f t="shared" si="5"/>
        <v>-4.9016485615838024</v>
      </c>
      <c r="F52" s="128">
        <f t="shared" si="5"/>
        <v>-3.2185345857822627</v>
      </c>
      <c r="G52" s="129">
        <f t="shared" si="5"/>
        <v>-4.2361594915810663</v>
      </c>
      <c r="H52" s="129">
        <f t="shared" si="5"/>
        <v>-5.2322409638408409</v>
      </c>
      <c r="I52" s="130">
        <f t="shared" si="5"/>
        <v>-6.4980393146489446</v>
      </c>
      <c r="J52" s="128">
        <f t="shared" si="5"/>
        <v>-3.9758368412604419</v>
      </c>
      <c r="K52" s="129">
        <f t="shared" si="5"/>
        <v>-5.1590090792949654</v>
      </c>
      <c r="L52" s="129">
        <f t="shared" si="5"/>
        <v>-6.4344466188273914</v>
      </c>
      <c r="M52" s="130">
        <f t="shared" si="5"/>
        <v>-7.9494456369783206</v>
      </c>
      <c r="N52" s="131">
        <f t="shared" si="5"/>
        <v>-4.7252505315773901</v>
      </c>
      <c r="O52" s="129">
        <f t="shared" si="5"/>
        <v>-6.1707309196956253</v>
      </c>
      <c r="P52" s="129">
        <f t="shared" si="5"/>
        <v>-7.6290912319586832</v>
      </c>
      <c r="Q52" s="200">
        <f t="shared" si="5"/>
        <v>-9.3742206506411012</v>
      </c>
      <c r="R52" s="118">
        <v>3800</v>
      </c>
      <c r="S52" s="128">
        <f t="shared" si="6"/>
        <v>-5.4667756567331081</v>
      </c>
      <c r="T52" s="129">
        <f t="shared" si="6"/>
        <v>-7.0317689253930364</v>
      </c>
      <c r="U52" s="129">
        <f t="shared" si="6"/>
        <v>-8.8086137613794495</v>
      </c>
      <c r="V52" s="130">
        <f t="shared" si="6"/>
        <v>-11.01000593868233</v>
      </c>
      <c r="W52" s="128">
        <f t="shared" si="6"/>
        <v>-7.499098526939239</v>
      </c>
      <c r="X52" s="129">
        <f t="shared" si="6"/>
        <v>-9.5589471978391636</v>
      </c>
      <c r="Y52" s="129">
        <f t="shared" si="6"/>
        <v>-12.021522663936468</v>
      </c>
      <c r="Z52" s="129">
        <f t="shared" si="6"/>
        <v>-15.524814493454519</v>
      </c>
      <c r="AA52" s="176"/>
      <c r="AB52" s="176"/>
      <c r="AC52" s="176"/>
      <c r="AD52" s="176"/>
      <c r="AE52" s="176"/>
      <c r="AF52" s="176"/>
      <c r="AG52" s="176"/>
      <c r="AH52" s="181"/>
    </row>
    <row r="53" spans="1:34" ht="15.75" thickBot="1" x14ac:dyDescent="0.3">
      <c r="A53" s="117">
        <v>3900</v>
      </c>
      <c r="B53" s="132">
        <f t="shared" si="5"/>
        <v>-2.5179054431729275</v>
      </c>
      <c r="C53" s="133">
        <f t="shared" si="5"/>
        <v>-3.3492089139221752</v>
      </c>
      <c r="D53" s="133">
        <f t="shared" si="5"/>
        <v>-4.1050488030499075</v>
      </c>
      <c r="E53" s="134">
        <f t="shared" si="5"/>
        <v>-5.0306393132044285</v>
      </c>
      <c r="F53" s="132">
        <f t="shared" si="5"/>
        <v>-3.3032328643554805</v>
      </c>
      <c r="G53" s="133">
        <f t="shared" si="5"/>
        <v>-4.347637372938463</v>
      </c>
      <c r="H53" s="133">
        <f t="shared" si="5"/>
        <v>-5.3699315155208627</v>
      </c>
      <c r="I53" s="134">
        <f t="shared" si="5"/>
        <v>-6.6690403492449697</v>
      </c>
      <c r="J53" s="132">
        <f t="shared" si="5"/>
        <v>-4.0804641265567696</v>
      </c>
      <c r="K53" s="133">
        <f t="shared" si="5"/>
        <v>-5.2947724761185171</v>
      </c>
      <c r="L53" s="133">
        <f t="shared" si="5"/>
        <v>-6.6037741614281122</v>
      </c>
      <c r="M53" s="134">
        <f t="shared" si="5"/>
        <v>-8.1586415747935401</v>
      </c>
      <c r="N53" s="135">
        <f t="shared" si="5"/>
        <v>-4.8495992297767954</v>
      </c>
      <c r="O53" s="133">
        <f t="shared" si="5"/>
        <v>-6.3331185754770889</v>
      </c>
      <c r="P53" s="133">
        <f t="shared" si="5"/>
        <v>-7.8298567906944374</v>
      </c>
      <c r="Q53" s="201">
        <f t="shared" si="5"/>
        <v>-9.6209106677632352</v>
      </c>
      <c r="R53" s="117">
        <v>3900</v>
      </c>
      <c r="S53" s="132">
        <f t="shared" si="6"/>
        <v>-5.6106381740155582</v>
      </c>
      <c r="T53" s="133">
        <f t="shared" si="6"/>
        <v>-7.2168154760612744</v>
      </c>
      <c r="U53" s="133">
        <f t="shared" si="6"/>
        <v>-9.0404193866789093</v>
      </c>
      <c r="V53" s="134">
        <f t="shared" si="6"/>
        <v>-11.299742937068707</v>
      </c>
      <c r="W53" s="132">
        <f t="shared" si="6"/>
        <v>-7.6964432250165871</v>
      </c>
      <c r="X53" s="133">
        <f t="shared" si="6"/>
        <v>-9.8104984398875619</v>
      </c>
      <c r="Y53" s="133">
        <f t="shared" si="6"/>
        <v>-12.337878523513744</v>
      </c>
      <c r="Z53" s="133">
        <f t="shared" si="6"/>
        <v>-15.93336224328227</v>
      </c>
      <c r="AA53" s="178"/>
      <c r="AB53" s="178"/>
      <c r="AC53" s="178"/>
      <c r="AD53" s="178"/>
      <c r="AE53" s="178"/>
      <c r="AF53" s="178"/>
      <c r="AG53" s="178"/>
      <c r="AH53" s="182"/>
    </row>
    <row r="54" spans="1:34" ht="15.75" thickBot="1" x14ac:dyDescent="0.3">
      <c r="A54" s="118">
        <v>4000</v>
      </c>
      <c r="B54" s="128">
        <f t="shared" si="5"/>
        <v>-2.5824671212030026</v>
      </c>
      <c r="C54" s="129">
        <f t="shared" si="5"/>
        <v>-3.4350860655612054</v>
      </c>
      <c r="D54" s="129">
        <f t="shared" si="5"/>
        <v>-4.210306464666572</v>
      </c>
      <c r="E54" s="130">
        <f t="shared" si="5"/>
        <v>-5.1596300648250555</v>
      </c>
      <c r="F54" s="128">
        <f t="shared" si="5"/>
        <v>-3.3879311429286978</v>
      </c>
      <c r="G54" s="129">
        <f t="shared" si="5"/>
        <v>-4.4591152542958588</v>
      </c>
      <c r="H54" s="129">
        <f t="shared" si="5"/>
        <v>-5.5076220672008844</v>
      </c>
      <c r="I54" s="130">
        <f t="shared" si="5"/>
        <v>-6.8400413838409948</v>
      </c>
      <c r="J54" s="128">
        <f t="shared" si="5"/>
        <v>-4.1850914118530973</v>
      </c>
      <c r="K54" s="129">
        <f t="shared" si="5"/>
        <v>-5.4305358729420687</v>
      </c>
      <c r="L54" s="129">
        <f t="shared" si="5"/>
        <v>-6.773101704028833</v>
      </c>
      <c r="M54" s="130">
        <f t="shared" si="5"/>
        <v>-8.3678375126087587</v>
      </c>
      <c r="N54" s="131">
        <f t="shared" si="5"/>
        <v>-4.9739479279762007</v>
      </c>
      <c r="O54" s="129">
        <f t="shared" si="5"/>
        <v>-6.4955062312585525</v>
      </c>
      <c r="P54" s="129">
        <f t="shared" si="5"/>
        <v>-8.0306223494301925</v>
      </c>
      <c r="Q54" s="200">
        <f t="shared" si="5"/>
        <v>-9.8676006848853692</v>
      </c>
      <c r="R54" s="118">
        <v>4000</v>
      </c>
      <c r="S54" s="128">
        <f t="shared" si="6"/>
        <v>-5.7545006912980083</v>
      </c>
      <c r="T54" s="129">
        <f t="shared" si="6"/>
        <v>-7.4018620267295123</v>
      </c>
      <c r="U54" s="129">
        <f t="shared" si="6"/>
        <v>-9.2722250119783673</v>
      </c>
      <c r="V54" s="130">
        <f t="shared" si="6"/>
        <v>-11.589479935455085</v>
      </c>
      <c r="W54" s="128">
        <f t="shared" si="6"/>
        <v>-7.8937879230939361</v>
      </c>
      <c r="X54" s="129">
        <f t="shared" si="6"/>
        <v>-10.06204968193596</v>
      </c>
      <c r="Y54" s="129">
        <f t="shared" si="6"/>
        <v>-12.654234383091019</v>
      </c>
      <c r="Z54" s="129">
        <f t="shared" si="6"/>
        <v>-16.341909993110018</v>
      </c>
      <c r="AA54" s="176"/>
      <c r="AB54" s="176"/>
      <c r="AC54" s="176"/>
      <c r="AD54" s="176"/>
      <c r="AE54" s="176"/>
      <c r="AF54" s="176"/>
      <c r="AG54" s="176"/>
      <c r="AH54" s="181"/>
    </row>
    <row r="55" spans="1:34" s="8" customFormat="1" ht="15.75" thickBot="1" x14ac:dyDescent="0.3">
      <c r="A55" s="120" t="str">
        <f>A15</f>
        <v>Length [mm]</v>
      </c>
      <c r="B55" s="230" t="str">
        <f>B15</f>
        <v>Single</v>
      </c>
      <c r="C55" s="231"/>
      <c r="D55" s="230" t="str">
        <f>D15</f>
        <v>Double</v>
      </c>
      <c r="E55" s="231"/>
      <c r="F55" s="230" t="str">
        <f>F15</f>
        <v>Single</v>
      </c>
      <c r="G55" s="231"/>
      <c r="H55" s="230" t="str">
        <f>H15</f>
        <v>Double</v>
      </c>
      <c r="I55" s="231"/>
      <c r="J55" s="230" t="str">
        <f>J15</f>
        <v>Single</v>
      </c>
      <c r="K55" s="231"/>
      <c r="L55" s="230" t="str">
        <f>L15</f>
        <v>Double</v>
      </c>
      <c r="M55" s="231"/>
      <c r="N55" s="230" t="str">
        <f>N15</f>
        <v>Single</v>
      </c>
      <c r="O55" s="231"/>
      <c r="P55" s="230" t="str">
        <f>P15</f>
        <v>Double</v>
      </c>
      <c r="Q55" s="228"/>
      <c r="R55" s="120" t="str">
        <f>A15</f>
        <v>Length [mm]</v>
      </c>
      <c r="S55" s="230" t="str">
        <f>S15</f>
        <v>Single</v>
      </c>
      <c r="T55" s="231"/>
      <c r="U55" s="230" t="str">
        <f>U15</f>
        <v>Double</v>
      </c>
      <c r="V55" s="231"/>
      <c r="W55" s="230" t="str">
        <f>W15</f>
        <v>Single</v>
      </c>
      <c r="X55" s="231"/>
      <c r="Y55" s="230" t="str">
        <f>Y15</f>
        <v>Double</v>
      </c>
      <c r="Z55" s="229"/>
      <c r="AA55" s="282"/>
      <c r="AB55" s="282"/>
      <c r="AC55" s="282"/>
      <c r="AD55" s="282"/>
      <c r="AE55" s="282"/>
      <c r="AF55" s="282"/>
      <c r="AG55" s="282"/>
      <c r="AH55" s="286"/>
    </row>
    <row r="56" spans="1:34" s="8" customFormat="1" ht="15.75" thickBot="1" x14ac:dyDescent="0.3">
      <c r="A56" s="121" t="str">
        <f>A14</f>
        <v>Type</v>
      </c>
      <c r="B56" s="143" t="str">
        <f>B14</f>
        <v>P5</v>
      </c>
      <c r="C56" s="143" t="str">
        <f t="shared" ref="C56:Q56" si="7">C14</f>
        <v>P5K</v>
      </c>
      <c r="D56" s="143" t="str">
        <f t="shared" si="7"/>
        <v>P5-D</v>
      </c>
      <c r="E56" s="143" t="str">
        <f t="shared" si="7"/>
        <v>P5K-D</v>
      </c>
      <c r="F56" s="143" t="str">
        <f t="shared" si="7"/>
        <v>P5</v>
      </c>
      <c r="G56" s="143" t="str">
        <f t="shared" si="7"/>
        <v>P5K</v>
      </c>
      <c r="H56" s="143" t="str">
        <f t="shared" si="7"/>
        <v>P5-D</v>
      </c>
      <c r="I56" s="143" t="str">
        <f t="shared" si="7"/>
        <v>P5K-D</v>
      </c>
      <c r="J56" s="143" t="str">
        <f t="shared" si="7"/>
        <v>P5</v>
      </c>
      <c r="K56" s="143" t="str">
        <f t="shared" si="7"/>
        <v>P5K</v>
      </c>
      <c r="L56" s="143" t="str">
        <f t="shared" si="7"/>
        <v>P5-D</v>
      </c>
      <c r="M56" s="143" t="str">
        <f t="shared" si="7"/>
        <v>P5K-D</v>
      </c>
      <c r="N56" s="143" t="str">
        <f t="shared" si="7"/>
        <v>P5</v>
      </c>
      <c r="O56" s="143" t="str">
        <f t="shared" si="7"/>
        <v>P5K</v>
      </c>
      <c r="P56" s="143" t="str">
        <f t="shared" si="7"/>
        <v>P5-D</v>
      </c>
      <c r="Q56" s="175" t="str">
        <f t="shared" si="7"/>
        <v>P5K-D</v>
      </c>
      <c r="R56" s="121" t="str">
        <f>A14</f>
        <v>Type</v>
      </c>
      <c r="S56" s="143" t="str">
        <f>S14</f>
        <v>P5</v>
      </c>
      <c r="T56" s="143" t="str">
        <f t="shared" ref="T56:Z56" si="8">T14</f>
        <v>P5K</v>
      </c>
      <c r="U56" s="143" t="str">
        <f t="shared" si="8"/>
        <v>P5-D</v>
      </c>
      <c r="V56" s="143" t="str">
        <f t="shared" si="8"/>
        <v>P5K-D</v>
      </c>
      <c r="W56" s="143" t="str">
        <f t="shared" si="8"/>
        <v>P5</v>
      </c>
      <c r="X56" s="143" t="str">
        <f t="shared" si="8"/>
        <v>P5K</v>
      </c>
      <c r="Y56" s="143" t="str">
        <f t="shared" si="8"/>
        <v>P5-D</v>
      </c>
      <c r="Z56" s="184" t="str">
        <f t="shared" si="8"/>
        <v>P5K-D</v>
      </c>
      <c r="AA56" s="177"/>
      <c r="AB56" s="177"/>
      <c r="AC56" s="177"/>
      <c r="AD56" s="177"/>
      <c r="AE56" s="177"/>
      <c r="AF56" s="177"/>
      <c r="AG56" s="177"/>
      <c r="AH56" s="180"/>
    </row>
    <row r="57" spans="1:34" s="8" customFormat="1" ht="15.75" thickBot="1" x14ac:dyDescent="0.3">
      <c r="A57" s="138" t="str">
        <f>A13</f>
        <v>Height [mm]</v>
      </c>
      <c r="B57" s="283">
        <f>B13</f>
        <v>300</v>
      </c>
      <c r="C57" s="284"/>
      <c r="D57" s="284"/>
      <c r="E57" s="287"/>
      <c r="F57" s="283">
        <f>F13</f>
        <v>400</v>
      </c>
      <c r="G57" s="284"/>
      <c r="H57" s="284"/>
      <c r="I57" s="287"/>
      <c r="J57" s="283">
        <f>J13</f>
        <v>500</v>
      </c>
      <c r="K57" s="284"/>
      <c r="L57" s="284"/>
      <c r="M57" s="287"/>
      <c r="N57" s="283">
        <f>N13</f>
        <v>600</v>
      </c>
      <c r="O57" s="284"/>
      <c r="P57" s="284"/>
      <c r="Q57" s="284"/>
      <c r="R57" s="138" t="str">
        <f>A13</f>
        <v>Height [mm]</v>
      </c>
      <c r="S57" s="283">
        <f>S13</f>
        <v>700</v>
      </c>
      <c r="T57" s="284"/>
      <c r="U57" s="284"/>
      <c r="V57" s="287"/>
      <c r="W57" s="283">
        <f>W13</f>
        <v>1000</v>
      </c>
      <c r="X57" s="284"/>
      <c r="Y57" s="284"/>
      <c r="Z57" s="285"/>
      <c r="AA57" s="282"/>
      <c r="AB57" s="282"/>
      <c r="AC57" s="282"/>
      <c r="AD57" s="282"/>
      <c r="AE57" s="282"/>
      <c r="AF57" s="282"/>
      <c r="AG57" s="282"/>
      <c r="AH57" s="286"/>
    </row>
    <row r="58" spans="1:34" s="8" customFormat="1" ht="15.75" thickBot="1" x14ac:dyDescent="0.3">
      <c r="A58" s="1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6"/>
      <c r="S58" s="2"/>
      <c r="T58" s="2"/>
      <c r="U58" s="2"/>
      <c r="V58" s="2"/>
      <c r="W58" s="2"/>
      <c r="X58" s="2"/>
      <c r="Y58" s="2"/>
      <c r="Z58" s="15"/>
      <c r="AA58" s="2"/>
      <c r="AB58" s="2"/>
      <c r="AC58" s="2"/>
      <c r="AD58" s="2"/>
      <c r="AE58" s="2"/>
      <c r="AF58" s="2"/>
      <c r="AG58" s="2"/>
      <c r="AH58" s="15"/>
    </row>
    <row r="59" spans="1:34" s="8" customFormat="1" ht="15.75" thickBot="1" x14ac:dyDescent="0.3">
      <c r="A59" s="123" t="s">
        <v>2</v>
      </c>
      <c r="B59" s="51">
        <f>'Output (W)'!B59</f>
        <v>1.28</v>
      </c>
      <c r="C59" s="51">
        <f>'Output (W)'!C59</f>
        <v>1.27</v>
      </c>
      <c r="D59" s="51">
        <f>'Output (W)'!D59</f>
        <v>1.3</v>
      </c>
      <c r="E59" s="51">
        <f>'Output (W)'!E59</f>
        <v>1.37</v>
      </c>
      <c r="F59" s="51">
        <f>'Output (W)'!F59</f>
        <v>1.28</v>
      </c>
      <c r="G59" s="51">
        <f>'Output (W)'!G59</f>
        <v>1.28</v>
      </c>
      <c r="H59" s="51">
        <f>'Output (W)'!H59</f>
        <v>1.3</v>
      </c>
      <c r="I59" s="52">
        <f>'Output (W)'!I59</f>
        <v>1.36</v>
      </c>
      <c r="J59" s="53">
        <f>'Output (W)'!J59</f>
        <v>1.28</v>
      </c>
      <c r="K59" s="51">
        <f>'Output (W)'!K59</f>
        <v>1.29</v>
      </c>
      <c r="L59" s="51">
        <f>'Output (W)'!L59</f>
        <v>1.3</v>
      </c>
      <c r="M59" s="51">
        <f>'Output (W)'!M59</f>
        <v>1.36</v>
      </c>
      <c r="N59" s="51">
        <f>'Output (W)'!N59</f>
        <v>1.28</v>
      </c>
      <c r="O59" s="51">
        <f>'Output (W)'!O59</f>
        <v>1.29</v>
      </c>
      <c r="P59" s="51">
        <f>'Output (W)'!P59</f>
        <v>1.3</v>
      </c>
      <c r="Q59" s="52">
        <f>'Output (W)'!Q59</f>
        <v>1.36</v>
      </c>
      <c r="R59" s="123" t="s">
        <v>2</v>
      </c>
      <c r="S59" s="51">
        <f>'Output (W)'!S59</f>
        <v>1.28</v>
      </c>
      <c r="T59" s="51">
        <f>'Output (W)'!T59</f>
        <v>1.3</v>
      </c>
      <c r="U59" s="51">
        <f>'Output (W)'!U59</f>
        <v>1.3</v>
      </c>
      <c r="V59" s="51">
        <f>'Output (W)'!V59</f>
        <v>1.35</v>
      </c>
      <c r="W59" s="51">
        <f>'Output (W)'!W59</f>
        <v>1.29</v>
      </c>
      <c r="X59" s="51">
        <f>'Output (W)'!X59</f>
        <v>1.32</v>
      </c>
      <c r="Y59" s="51">
        <f>'Output (W)'!Y59</f>
        <v>1.31</v>
      </c>
      <c r="Z59" s="51">
        <f>'Output (W)'!Z59</f>
        <v>1.34</v>
      </c>
      <c r="AA59" s="60"/>
      <c r="AB59" s="60"/>
      <c r="AC59" s="60"/>
      <c r="AD59" s="60"/>
      <c r="AE59" s="60"/>
      <c r="AF59" s="60"/>
      <c r="AG59" s="60"/>
      <c r="AH59" s="66"/>
    </row>
    <row r="60" spans="1:34" s="8" customFormat="1" ht="15.75" thickBot="1" x14ac:dyDescent="0.3">
      <c r="A60" s="121" t="s">
        <v>9</v>
      </c>
      <c r="B60" s="85">
        <f>'Output (W)'!B60</f>
        <v>317.22000000000003</v>
      </c>
      <c r="C60" s="85">
        <f>'Output (W)'!C60</f>
        <v>413.1</v>
      </c>
      <c r="D60" s="85">
        <f>'Output (W)'!D60</f>
        <v>539.58000000000004</v>
      </c>
      <c r="E60" s="85">
        <f>'Output (W)'!E60</f>
        <v>767.04</v>
      </c>
      <c r="F60" s="85">
        <f>'Output (W)'!F60</f>
        <v>416.16</v>
      </c>
      <c r="G60" s="85">
        <f>'Output (W)'!G60</f>
        <v>547.74</v>
      </c>
      <c r="H60" s="85">
        <f>'Output (W)'!H60</f>
        <v>705.84</v>
      </c>
      <c r="I60" s="86">
        <f>'Output (W)'!I60</f>
        <v>995.52</v>
      </c>
      <c r="J60" s="87">
        <f>'Output (W)'!J60</f>
        <v>514.08000000000004</v>
      </c>
      <c r="K60" s="85">
        <f>'Output (W)'!K60</f>
        <v>681.36</v>
      </c>
      <c r="L60" s="85">
        <f>'Output (W)'!L60</f>
        <v>868.02</v>
      </c>
      <c r="M60" s="85">
        <f>'Output (W)'!M60</f>
        <v>1217.8800000000001</v>
      </c>
      <c r="N60" s="85">
        <f>'Output (W)'!N60</f>
        <v>610.98</v>
      </c>
      <c r="O60" s="85">
        <f>'Output (W)'!O60</f>
        <v>814.98</v>
      </c>
      <c r="P60" s="85">
        <f>'Output (W)'!P60</f>
        <v>1029.18</v>
      </c>
      <c r="Q60" s="86">
        <f>'Output (W)'!Q60</f>
        <v>1436.16</v>
      </c>
      <c r="R60" s="121" t="s">
        <v>9</v>
      </c>
      <c r="S60" s="85">
        <f>'Output (W)'!S60</f>
        <v>706.86</v>
      </c>
      <c r="T60" s="85">
        <f>'Output (W)'!T60</f>
        <v>948.6</v>
      </c>
      <c r="U60" s="85">
        <f>'Output (W)'!U60</f>
        <v>1188.3</v>
      </c>
      <c r="V60" s="85">
        <f>'Output (W)'!V60</f>
        <v>1651.38</v>
      </c>
      <c r="W60" s="85">
        <f>'Output (W)'!W60</f>
        <v>990.42000000000007</v>
      </c>
      <c r="X60" s="85">
        <f>'Output (W)'!X60</f>
        <v>1345.38</v>
      </c>
      <c r="Y60" s="85">
        <f>'Output (W)'!Y60</f>
        <v>1656.48</v>
      </c>
      <c r="Z60" s="85">
        <f>'Output (W)'!Z60</f>
        <v>2279.6999999999998</v>
      </c>
      <c r="AA60" s="179"/>
      <c r="AB60" s="179"/>
      <c r="AC60" s="179"/>
      <c r="AD60" s="179"/>
      <c r="AE60" s="179"/>
      <c r="AF60" s="179"/>
      <c r="AG60" s="179"/>
      <c r="AH60" s="183"/>
    </row>
    <row r="61" spans="1:34" s="8" customFormat="1" ht="15.75" thickBot="1" x14ac:dyDescent="0.3">
      <c r="A61" s="125" t="s">
        <v>3</v>
      </c>
      <c r="B61" s="54">
        <f>'Output (W)'!B61</f>
        <v>90</v>
      </c>
      <c r="C61" s="54">
        <f>'Output (W)'!C61</f>
        <v>11</v>
      </c>
      <c r="D61" s="54">
        <f>'Output (W)'!D61</f>
        <v>18</v>
      </c>
      <c r="E61" s="54">
        <f>'Output (W)'!E61</f>
        <v>22</v>
      </c>
      <c r="F61" s="54">
        <f>'Output (W)'!F61</f>
        <v>11.6</v>
      </c>
      <c r="G61" s="54">
        <f>'Output (W)'!G61</f>
        <v>14.6</v>
      </c>
      <c r="H61" s="54">
        <f>'Output (W)'!H61</f>
        <v>23.2</v>
      </c>
      <c r="I61" s="55">
        <f>'Output (W)'!I61</f>
        <v>29.2</v>
      </c>
      <c r="J61" s="56">
        <f>'Output (W)'!J61</f>
        <v>14.2</v>
      </c>
      <c r="K61" s="54">
        <f>'Output (W)'!K61</f>
        <v>18.3</v>
      </c>
      <c r="L61" s="54">
        <f>'Output (W)'!L61</f>
        <v>28.4</v>
      </c>
      <c r="M61" s="54">
        <f>'Output (W)'!M61</f>
        <v>36.6</v>
      </c>
      <c r="N61" s="54">
        <f>'Output (W)'!N61</f>
        <v>16.8</v>
      </c>
      <c r="O61" s="54">
        <f>'Output (W)'!O61</f>
        <v>22</v>
      </c>
      <c r="P61" s="54">
        <f>'Output (W)'!P61</f>
        <v>33.6</v>
      </c>
      <c r="Q61" s="55">
        <f>'Output (W)'!Q61</f>
        <v>44</v>
      </c>
      <c r="R61" s="125" t="s">
        <v>3</v>
      </c>
      <c r="S61" s="54">
        <f>'Output (W)'!S61</f>
        <v>19.399999999999999</v>
      </c>
      <c r="T61" s="54">
        <f>'Output (W)'!T61</f>
        <v>25.6</v>
      </c>
      <c r="U61" s="54">
        <f>'Output (W)'!U61</f>
        <v>38.700000000000003</v>
      </c>
      <c r="V61" s="54">
        <f>'Output (W)'!V61</f>
        <v>51.2</v>
      </c>
      <c r="W61" s="54">
        <f>'Output (W)'!W61</f>
        <v>26.7</v>
      </c>
      <c r="X61" s="54">
        <f>'Output (W)'!X61</f>
        <v>36.5</v>
      </c>
      <c r="Y61" s="54">
        <f>'Output (W)'!Y61</f>
        <v>53.3</v>
      </c>
      <c r="Z61" s="54">
        <f>'Output (W)'!Z61</f>
        <v>73</v>
      </c>
      <c r="AA61" s="60"/>
      <c r="AB61" s="60"/>
      <c r="AC61" s="60"/>
      <c r="AD61" s="60"/>
      <c r="AE61" s="60"/>
      <c r="AF61" s="60"/>
      <c r="AG61" s="60"/>
      <c r="AH61" s="66"/>
    </row>
    <row r="62" spans="1:34" s="8" customFormat="1" ht="15.75" thickBot="1" x14ac:dyDescent="0.3">
      <c r="A62" s="126" t="s">
        <v>4</v>
      </c>
      <c r="B62" s="88">
        <f>'Output (W)'!B62</f>
        <v>0.8</v>
      </c>
      <c r="C62" s="88">
        <f>'Output (W)'!C62</f>
        <v>0.8</v>
      </c>
      <c r="D62" s="88">
        <f>'Output (W)'!D62</f>
        <v>1.7</v>
      </c>
      <c r="E62" s="88">
        <f>'Output (W)'!E62</f>
        <v>1.7</v>
      </c>
      <c r="F62" s="88">
        <f>'Output (W)'!F62</f>
        <v>1</v>
      </c>
      <c r="G62" s="88">
        <f>'Output (W)'!G62</f>
        <v>1</v>
      </c>
      <c r="H62" s="88">
        <f>'Output (W)'!H62</f>
        <v>2.1</v>
      </c>
      <c r="I62" s="89">
        <f>'Output (W)'!I62</f>
        <v>2.1</v>
      </c>
      <c r="J62" s="90">
        <f>'Output (W)'!J62</f>
        <v>1.3</v>
      </c>
      <c r="K62" s="88">
        <f>'Output (W)'!K62</f>
        <v>1.3</v>
      </c>
      <c r="L62" s="88">
        <f>'Output (W)'!L62</f>
        <v>2.5</v>
      </c>
      <c r="M62" s="88">
        <f>'Output (W)'!M62</f>
        <v>2.5</v>
      </c>
      <c r="N62" s="88">
        <f>'Output (W)'!N62</f>
        <v>1.5</v>
      </c>
      <c r="O62" s="88">
        <f>'Output (W)'!O62</f>
        <v>1.5</v>
      </c>
      <c r="P62" s="88">
        <f>'Output (W)'!P62</f>
        <v>2.9</v>
      </c>
      <c r="Q62" s="89">
        <f>'Output (W)'!Q62</f>
        <v>2.9</v>
      </c>
      <c r="R62" s="126" t="s">
        <v>4</v>
      </c>
      <c r="S62" s="88">
        <f>'Output (W)'!S62</f>
        <v>1.7</v>
      </c>
      <c r="T62" s="88">
        <f>'Output (W)'!T62</f>
        <v>1.7</v>
      </c>
      <c r="U62" s="88">
        <f>'Output (W)'!U62</f>
        <v>3.4</v>
      </c>
      <c r="V62" s="88">
        <f>'Output (W)'!V62</f>
        <v>3.4</v>
      </c>
      <c r="W62" s="88">
        <f>'Output (W)'!W62</f>
        <v>2.5</v>
      </c>
      <c r="X62" s="88">
        <f>'Output (W)'!X62</f>
        <v>2.5</v>
      </c>
      <c r="Y62" s="88">
        <f>'Output (W)'!Y62</f>
        <v>4.9000000000000004</v>
      </c>
      <c r="Z62" s="88">
        <f>'Output (W)'!Z62</f>
        <v>4.9000000000000004</v>
      </c>
      <c r="AA62" s="185"/>
      <c r="AB62" s="185"/>
      <c r="AC62" s="185"/>
      <c r="AD62" s="185"/>
      <c r="AE62" s="185"/>
      <c r="AF62" s="185"/>
      <c r="AG62" s="185"/>
      <c r="AH62" s="186"/>
    </row>
    <row r="63" spans="1:34" s="8" customFormat="1" x14ac:dyDescent="0.25">
      <c r="A63" s="61" t="str">
        <f>'Output (W)'!A63</f>
        <v>*The reduction factor is used for heat output reduction, e.g. when radiators are to be installed in trenches or under ceilings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  <c r="R63" s="65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6"/>
    </row>
    <row r="64" spans="1:34" s="8" customFormat="1" x14ac:dyDescent="0.2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60"/>
      <c r="N64" s="60"/>
      <c r="O64" s="60"/>
      <c r="P64" s="60"/>
      <c r="Q64" s="66"/>
      <c r="R64" s="65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6"/>
    </row>
    <row r="65" spans="1:34" s="8" customFormat="1" ht="15.75" thickBot="1" x14ac:dyDescent="0.3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76"/>
      <c r="O65" s="76"/>
      <c r="P65" s="76"/>
      <c r="Q65" s="71"/>
      <c r="R65" s="77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1"/>
    </row>
  </sheetData>
  <sheetProtection password="806B" sheet="1" objects="1" scenarios="1"/>
  <mergeCells count="62">
    <mergeCell ref="AA57:AD57"/>
    <mergeCell ref="AE57:AH57"/>
    <mergeCell ref="B57:E57"/>
    <mergeCell ref="F57:I57"/>
    <mergeCell ref="J57:M57"/>
    <mergeCell ref="N57:Q57"/>
    <mergeCell ref="S57:V57"/>
    <mergeCell ref="W57:Z57"/>
    <mergeCell ref="AA55:AB55"/>
    <mergeCell ref="AC55:AD55"/>
    <mergeCell ref="AE55:AF55"/>
    <mergeCell ref="H55:I55"/>
    <mergeCell ref="J55:K55"/>
    <mergeCell ref="L55:M55"/>
    <mergeCell ref="N55:O55"/>
    <mergeCell ref="S55:T55"/>
    <mergeCell ref="W13:Z13"/>
    <mergeCell ref="AA13:AD13"/>
    <mergeCell ref="AE13:AH13"/>
    <mergeCell ref="S15:T15"/>
    <mergeCell ref="U15:V15"/>
    <mergeCell ref="Y15:Z15"/>
    <mergeCell ref="AA15:AB15"/>
    <mergeCell ref="AC15:AD15"/>
    <mergeCell ref="AE15:AF15"/>
    <mergeCell ref="S13:V13"/>
    <mergeCell ref="W15:X15"/>
    <mergeCell ref="AG15:AH15"/>
    <mergeCell ref="A11:A12"/>
    <mergeCell ref="B13:E13"/>
    <mergeCell ref="F13:I13"/>
    <mergeCell ref="J13:M13"/>
    <mergeCell ref="N13:Q13"/>
    <mergeCell ref="AG55:AH55"/>
    <mergeCell ref="B15:C15"/>
    <mergeCell ref="D15:E15"/>
    <mergeCell ref="H15:I15"/>
    <mergeCell ref="J15:K15"/>
    <mergeCell ref="L15:M15"/>
    <mergeCell ref="U55:V55"/>
    <mergeCell ref="F55:G55"/>
    <mergeCell ref="P55:Q55"/>
    <mergeCell ref="B55:C55"/>
    <mergeCell ref="D55:E55"/>
    <mergeCell ref="P15:Q15"/>
    <mergeCell ref="N15:O15"/>
    <mergeCell ref="F15:G15"/>
    <mergeCell ref="W55:X55"/>
    <mergeCell ref="Y55:Z55"/>
    <mergeCell ref="H2:Q3"/>
    <mergeCell ref="H6:J6"/>
    <mergeCell ref="H4:J4"/>
    <mergeCell ref="K4:M4"/>
    <mergeCell ref="N4:P4"/>
    <mergeCell ref="R11:R12"/>
    <mergeCell ref="B10:Q12"/>
    <mergeCell ref="S10:AH12"/>
    <mergeCell ref="H5:J5"/>
    <mergeCell ref="K5:M5"/>
    <mergeCell ref="N5:P5"/>
    <mergeCell ref="K6:M6"/>
    <mergeCell ref="N6:P6"/>
  </mergeCells>
  <hyperlinks>
    <hyperlink ref="D7" r:id="rId1" display="www.hudevad.dk" xr:uid="{00000000-0004-0000-0100-000000000000}"/>
  </hyperlinks>
  <printOptions horizontalCentered="1" verticalCentered="1"/>
  <pageMargins left="0" right="0" top="0" bottom="0" header="0" footer="0"/>
  <pageSetup paperSize="9" scale="67" pageOrder="overThenDown" orientation="portrait" r:id="rId2"/>
  <colBreaks count="1" manualBreakCount="1">
    <brk id="17" max="1048575" man="1"/>
  </colBreaks>
  <ignoredErrors>
    <ignoredError sqref="H6 K6 N6 K8" unlockedFormula="1"/>
    <ignoredError sqref="B24:Q24 T24:Z24" formula="1"/>
    <ignoredError sqref="S13:T13 B13 F13 J13 N13 W1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Output (W)</vt:lpstr>
      <vt:lpstr>Flow (l-h)</vt:lpstr>
      <vt:lpstr>'Output (W)'!Udskriftsområde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</dc:creator>
  <cp:lastModifiedBy>Trine Harboe Clausen</cp:lastModifiedBy>
  <cp:lastPrinted>2013-12-05T07:03:13Z</cp:lastPrinted>
  <dcterms:created xsi:type="dcterms:W3CDTF">2013-09-12T08:45:22Z</dcterms:created>
  <dcterms:modified xsi:type="dcterms:W3CDTF">2019-03-27T19:22:41Z</dcterms:modified>
</cp:coreProperties>
</file>