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.Lindstrom\Dropbox (LYNGSON Group)\Epecon AB Team folder\Dokumentation Produkter\Effekttabeller\"/>
    </mc:Choice>
  </mc:AlternateContent>
  <xr:revisionPtr revIDLastSave="0" documentId="8_{7AB72F0F-63E3-4F0B-85A8-A4179C6C133C}" xr6:coauthVersionLast="47" xr6:coauthVersionMax="47" xr10:uidLastSave="{00000000-0000-0000-0000-000000000000}"/>
  <workbookProtection workbookAlgorithmName="SHA-512" workbookHashValue="tKOqTEM2uYw92tzcxGAcfOCotzmuvQoKC5XWnPLHe5X2+US163kNVNW6krocf8EZnlt0nOlndEJvFYSORnEyKA==" workbookSaltValue="Oa5ooWuSgoOcUsWADuBq0Q==" workbookSpinCount="100000" lockStructure="1"/>
  <bookViews>
    <workbookView xWindow="-108" yWindow="-108" windowWidth="23256" windowHeight="12720" xr2:uid="{00000000-000D-0000-FFFF-FFFF00000000}"/>
  </bookViews>
  <sheets>
    <sheet name="Epecolonna" sheetId="2" r:id="rId1"/>
    <sheet name="Data" sheetId="1" state="hidden" r:id="rId2"/>
    <sheet name="Blad1" sheetId="3" state="hidden" r:id="rId3"/>
  </sheets>
  <definedNames>
    <definedName name="_xlnm.Print_Area" localSheetId="0">Epecolonna!$B$1:$O$93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2" l="1"/>
  <c r="M34" i="2"/>
  <c r="J34" i="2"/>
  <c r="G34" i="2"/>
  <c r="D34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P19" i="2"/>
  <c r="M19" i="2"/>
  <c r="J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9" i="2"/>
  <c r="G36" i="2" l="1"/>
  <c r="G46" i="2" s="1"/>
  <c r="G47" i="2" s="1"/>
  <c r="G49" i="2" s="1"/>
  <c r="P36" i="2"/>
  <c r="J36" i="2"/>
  <c r="J38" i="2" s="1"/>
  <c r="J42" i="2" s="1"/>
  <c r="D36" i="2"/>
  <c r="D38" i="2" s="1"/>
  <c r="D40" i="2" s="1"/>
  <c r="D43" i="2" s="1"/>
  <c r="M36" i="2"/>
  <c r="M46" i="2" s="1"/>
  <c r="M47" i="2" s="1"/>
  <c r="N48" i="2" s="1"/>
  <c r="P46" i="2"/>
  <c r="P47" i="2" s="1"/>
  <c r="Q48" i="2" s="1"/>
  <c r="P38" i="2"/>
  <c r="P43" i="2" s="1"/>
  <c r="G51" i="2" l="1"/>
  <c r="H48" i="2"/>
  <c r="G38" i="2"/>
  <c r="G40" i="2" s="1"/>
  <c r="H41" i="2" s="1"/>
  <c r="G50" i="2"/>
  <c r="J40" i="2"/>
  <c r="K41" i="2" s="1"/>
  <c r="J43" i="2"/>
  <c r="J46" i="2"/>
  <c r="J47" i="2" s="1"/>
  <c r="J51" i="2" s="1"/>
  <c r="M38" i="2"/>
  <c r="M40" i="2" s="1"/>
  <c r="N41" i="2" s="1"/>
  <c r="D46" i="2"/>
  <c r="D47" i="2" s="1"/>
  <c r="D49" i="2" s="1"/>
  <c r="M49" i="2"/>
  <c r="M51" i="2"/>
  <c r="D44" i="2"/>
  <c r="D42" i="2"/>
  <c r="E41" i="2"/>
  <c r="M50" i="2"/>
  <c r="P51" i="2"/>
  <c r="P50" i="2"/>
  <c r="P49" i="2"/>
  <c r="P40" i="2"/>
  <c r="P42" i="2"/>
  <c r="G43" i="2" l="1"/>
  <c r="G44" i="2"/>
  <c r="G42" i="2"/>
  <c r="J44" i="2"/>
  <c r="J50" i="2"/>
  <c r="K48" i="2"/>
  <c r="J49" i="2"/>
  <c r="E48" i="2"/>
  <c r="D51" i="2"/>
  <c r="M43" i="2"/>
  <c r="M42" i="2"/>
  <c r="M44" i="2"/>
  <c r="D50" i="2"/>
  <c r="Q41" i="2"/>
  <c r="P44" i="2"/>
</calcChain>
</file>

<file path=xl/sharedStrings.xml><?xml version="1.0" encoding="utf-8"?>
<sst xmlns="http://schemas.openxmlformats.org/spreadsheetml/2006/main" count="186" uniqueCount="41">
  <si>
    <t>Tilloppstemp.</t>
  </si>
  <si>
    <t>Returtemp.</t>
  </si>
  <si>
    <t>Rumstemp.</t>
  </si>
  <si>
    <t>Längd (mm)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</si>
  <si>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</si>
  <si>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</si>
  <si>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</si>
  <si>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2 kolloner</t>
  </si>
  <si>
    <t>3 kolloner</t>
  </si>
  <si>
    <t>4 kolloner</t>
  </si>
  <si>
    <t>5 kolloner</t>
  </si>
  <si>
    <t>Epecolonna</t>
  </si>
  <si>
    <t>6 kolloner</t>
  </si>
  <si>
    <t>Höjd (mm)</t>
  </si>
  <si>
    <t>Effekt/sekt. (W)</t>
  </si>
  <si>
    <t>n</t>
  </si>
  <si>
    <t>75/65-20</t>
  </si>
  <si>
    <t>Effekt/sektion (W)</t>
  </si>
  <si>
    <t>Önskad höjd:</t>
  </si>
  <si>
    <t>Önskad effekt</t>
  </si>
  <si>
    <t>mm</t>
  </si>
  <si>
    <t>W</t>
  </si>
  <si>
    <t>Vald radiator:</t>
  </si>
  <si>
    <t>Total längd:</t>
  </si>
  <si>
    <t>Avgiven effekt:</t>
  </si>
  <si>
    <t>12-SEBAS:</t>
  </si>
  <si>
    <t>SEK</t>
  </si>
  <si>
    <t>Brutto</t>
  </si>
  <si>
    <t>Euro</t>
  </si>
  <si>
    <t>Rabatt DL</t>
  </si>
  <si>
    <t>Påslag SIA</t>
  </si>
  <si>
    <t>Faktor</t>
  </si>
  <si>
    <t>%</t>
  </si>
  <si>
    <t>max #</t>
  </si>
  <si>
    <t>sektioner</t>
  </si>
  <si>
    <t>Antal sektioner:</t>
  </si>
  <si>
    <t>Alt 1:</t>
  </si>
  <si>
    <t>Alt 2:</t>
  </si>
  <si>
    <t>EPECOL-</t>
  </si>
  <si>
    <t>Tog bort L2800, 3000</t>
  </si>
  <si>
    <t>Rev 22-11-04/ML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</si>
</sst>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3" fontId="0" fillId="0" borderId="1" xfId="0" applyNumberFormat="1" applyBorder="1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/>
    <xf numFmtId="0" fontId="1" fillId="0" borderId="0" xfId="0" applyFont="1"/>
    <xf numFmtId="3" fontId="5" fillId="0" borderId="1" xfId="0" applyNumberFormat="1" applyFont="1" applyBorder="1"/>
    <xf numFmtId="3" fontId="0" fillId="0" borderId="1" xfId="0" applyNumberFormat="1" applyBorder="1" applyProtection="1">
      <protection hidden="1"/>
    </xf>
    <xf numFmtId="3" fontId="0" fillId="0" borderId="0" xfId="0" applyNumberFormat="1" applyProtection="1">
      <protection hidden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>
      <alignment vertical="center"/>
    </xf>
    <xf numFmtId="14" fontId="0" fillId="0" borderId="0" xfId="0" applyNumberFormat="1" applyAlignment="1">
      <alignment horizontal="left"/>
    </xf>
    <xf numFmtId="3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3" fontId="0" fillId="0" borderId="4" xfId="0" applyNumberFormat="1" applyBorder="1"/>
    <xf numFmtId="164" fontId="0" fillId="0" borderId="5" xfId="0" applyNumberFormat="1" applyBorder="1"/>
    <xf numFmtId="0" fontId="0" fillId="0" borderId="13" xfId="0" applyBorder="1"/>
    <xf numFmtId="165" fontId="0" fillId="0" borderId="14" xfId="0" applyNumberFormat="1" applyBorder="1"/>
    <xf numFmtId="0" fontId="0" fillId="0" borderId="15" xfId="0" applyBorder="1"/>
    <xf numFmtId="166" fontId="0" fillId="0" borderId="14" xfId="0" applyNumberFormat="1" applyBorder="1"/>
    <xf numFmtId="164" fontId="0" fillId="0" borderId="15" xfId="0" applyNumberFormat="1" applyBorder="1"/>
    <xf numFmtId="0" fontId="0" fillId="0" borderId="14" xfId="0" applyBorder="1"/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Protection="1">
      <protection hidden="1"/>
    </xf>
    <xf numFmtId="3" fontId="2" fillId="0" borderId="0" xfId="0" applyNumberFormat="1" applyFont="1" applyProtection="1">
      <protection hidden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0" fillId="0" borderId="17" xfId="0" applyBorder="1"/>
    <xf numFmtId="0" fontId="2" fillId="0" borderId="20" xfId="0" applyFont="1" applyBorder="1"/>
    <xf numFmtId="0" fontId="2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0" fillId="0" borderId="25" xfId="0" applyBorder="1"/>
    <xf numFmtId="10" fontId="0" fillId="0" borderId="0" xfId="0" applyNumberFormat="1"/>
    <xf numFmtId="10" fontId="5" fillId="0" borderId="26" xfId="0" applyNumberFormat="1" applyFont="1" applyBorder="1"/>
    <xf numFmtId="10" fontId="5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0" fillId="0" borderId="19" xfId="0" applyNumberFormat="1" applyBorder="1"/>
    <xf numFmtId="164" fontId="0" fillId="0" borderId="17" xfId="0" applyNumberFormat="1" applyBorder="1"/>
    <xf numFmtId="1" fontId="0" fillId="0" borderId="19" xfId="0" applyNumberFormat="1" applyBorder="1"/>
    <xf numFmtId="1" fontId="0" fillId="0" borderId="17" xfId="0" applyNumberFormat="1" applyBorder="1"/>
    <xf numFmtId="164" fontId="0" fillId="0" borderId="31" xfId="0" applyNumberFormat="1" applyBorder="1"/>
    <xf numFmtId="164" fontId="0" fillId="0" borderId="29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0" fontId="2" fillId="0" borderId="32" xfId="0" applyFont="1" applyBorder="1"/>
    <xf numFmtId="0" fontId="2" fillId="0" borderId="33" xfId="0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9" xfId="0" applyNumberFormat="1" applyFont="1" applyBorder="1"/>
    <xf numFmtId="3" fontId="2" fillId="0" borderId="22" xfId="0" applyNumberFormat="1" applyFont="1" applyBorder="1" applyProtection="1">
      <protection locked="0"/>
    </xf>
    <xf numFmtId="3" fontId="2" fillId="4" borderId="25" xfId="0" applyNumberFormat="1" applyFont="1" applyFill="1" applyBorder="1" applyProtection="1">
      <protection locked="0"/>
    </xf>
    <xf numFmtId="3" fontId="2" fillId="4" borderId="36" xfId="0" applyNumberFormat="1" applyFont="1" applyFill="1" applyBorder="1" applyProtection="1">
      <protection locked="0"/>
    </xf>
    <xf numFmtId="14" fontId="0" fillId="0" borderId="0" xfId="0" applyNumberFormat="1"/>
    <xf numFmtId="0" fontId="2" fillId="2" borderId="3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2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6" fillId="0" borderId="27" xfId="0" applyFont="1" applyBorder="1"/>
    <xf numFmtId="0" fontId="6" fillId="0" borderId="0" xfId="0" applyFont="1"/>
    <xf numFmtId="0" fontId="6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1</xdr:row>
      <xdr:rowOff>104775</xdr:rowOff>
    </xdr:from>
    <xdr:to>
      <xdr:col>15</xdr:col>
      <xdr:colOff>442911</xdr:colOff>
      <xdr:row>2</xdr:row>
      <xdr:rowOff>138111</xdr:rowOff>
    </xdr:to>
    <xdr:pic>
      <xdr:nvPicPr>
        <xdr:cNvPr id="1414" name="Picture 6" descr="Epeconlogo ny silver_utan devis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266700"/>
          <a:ext cx="1876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123825</xdr:rowOff>
    </xdr:from>
    <xdr:to>
      <xdr:col>9</xdr:col>
      <xdr:colOff>495300</xdr:colOff>
      <xdr:row>92</xdr:row>
      <xdr:rowOff>9523</xdr:rowOff>
    </xdr:to>
    <xdr:pic>
      <xdr:nvPicPr>
        <xdr:cNvPr id="1415" name="Picture 8" descr="Sidfot EPECON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706475"/>
          <a:ext cx="6896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6</xdr:row>
      <xdr:rowOff>123825</xdr:rowOff>
    </xdr:from>
    <xdr:to>
      <xdr:col>4</xdr:col>
      <xdr:colOff>252411</xdr:colOff>
      <xdr:row>14</xdr:row>
      <xdr:rowOff>47624</xdr:rowOff>
    </xdr:to>
    <xdr:pic>
      <xdr:nvPicPr>
        <xdr:cNvPr id="1416" name="Bildobjekt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352550"/>
          <a:ext cx="2390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6</xdr:row>
      <xdr:rowOff>76200</xdr:rowOff>
    </xdr:from>
    <xdr:to>
      <xdr:col>6</xdr:col>
      <xdr:colOff>466724</xdr:colOff>
      <xdr:row>14</xdr:row>
      <xdr:rowOff>66674</xdr:rowOff>
    </xdr:to>
    <xdr:pic>
      <xdr:nvPicPr>
        <xdr:cNvPr id="1417" name="Bildobjekt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30"/>
        <a:stretch>
          <a:fillRect/>
        </a:stretch>
      </xdr:blipFill>
      <xdr:spPr bwMode="auto">
        <a:xfrm>
          <a:off x="4086225" y="1304925"/>
          <a:ext cx="1009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6</xdr:row>
      <xdr:rowOff>85725</xdr:rowOff>
    </xdr:from>
    <xdr:to>
      <xdr:col>9</xdr:col>
      <xdr:colOff>366711</xdr:colOff>
      <xdr:row>14</xdr:row>
      <xdr:rowOff>38100</xdr:rowOff>
    </xdr:to>
    <xdr:pic>
      <xdr:nvPicPr>
        <xdr:cNvPr id="1418" name="Bildobjekt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14450"/>
          <a:ext cx="10763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6</xdr:row>
      <xdr:rowOff>66675</xdr:rowOff>
    </xdr:from>
    <xdr:to>
      <xdr:col>12</xdr:col>
      <xdr:colOff>295274</xdr:colOff>
      <xdr:row>14</xdr:row>
      <xdr:rowOff>47624</xdr:rowOff>
    </xdr:to>
    <xdr:pic>
      <xdr:nvPicPr>
        <xdr:cNvPr id="1419" name="Bildobjekt 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295400"/>
          <a:ext cx="11334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6</xdr:row>
      <xdr:rowOff>85725</xdr:rowOff>
    </xdr:from>
    <xdr:to>
      <xdr:col>15</xdr:col>
      <xdr:colOff>481011</xdr:colOff>
      <xdr:row>14</xdr:row>
      <xdr:rowOff>47624</xdr:rowOff>
    </xdr:to>
    <xdr:pic>
      <xdr:nvPicPr>
        <xdr:cNvPr id="1420" name="Bildobjekt 5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14450"/>
          <a:ext cx="1190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3"/>
  <sheetViews>
    <sheetView showGridLines="0" tabSelected="1" zoomScale="90" zoomScaleNormal="90" workbookViewId="0">
      <pane ySplit="18" topLeftCell="A19" activePane="bottomLeft" state="frozen"/>
      <selection pane="bottomLeft" activeCell="D4" sqref="D4"/>
    </sheetView>
  </sheetViews>
  <sheetFormatPr defaultRowHeight="12.75" x14ac:dyDescent="0.35"/>
  <cols>
    <col min="2" max="2" width="5.59765625" customWidth="1"/>
    <col min="3" max="3" width="13.59765625" customWidth="1"/>
    <col min="4" max="4" width="14.86328125" customWidth="1"/>
    <col min="5" max="5" width="12.86328125" customWidth="1"/>
    <col min="6" max="6" width="13.3984375" customWidth="1"/>
    <col min="7" max="7" width="14.59765625" customWidth="1"/>
    <col min="8" max="8" width="11.73046875" customWidth="1"/>
    <col min="9" max="9" width="15" customWidth="1"/>
    <col min="10" max="10" width="14.86328125" customWidth="1"/>
    <col min="11" max="11" width="12.73046875" customWidth="1"/>
    <col min="12" max="12" width="15.1328125" customWidth="1"/>
    <col min="13" max="13" width="14.3984375" customWidth="1"/>
    <col min="14" max="14" width="11" customWidth="1"/>
    <col min="15" max="15" width="14.73046875" customWidth="1"/>
    <col min="16" max="16" width="14.3984375" customWidth="1"/>
  </cols>
  <sheetData>
    <row r="1" spans="3:16" x14ac:dyDescent="0.35">
      <c r="O1" t="s">
        <v>4</v>
      </c>
      <c r="P1" s="18">
        <v>44869</v>
      </c>
    </row>
    <row r="2" spans="3:16" ht="24.95" customHeight="1" x14ac:dyDescent="0.6">
      <c r="C2" s="9" t="s">
        <v>11</v>
      </c>
      <c r="D2" s="6"/>
    </row>
    <row r="3" spans="3:16" ht="13.15" thickBot="1" x14ac:dyDescent="0.4"/>
    <row r="4" spans="3:16" ht="20.25" customHeight="1" thickBot="1" x14ac:dyDescent="0.4">
      <c r="C4" s="15" t="s">
        <v>0</v>
      </c>
      <c r="D4" s="16">
        <v>75</v>
      </c>
      <c r="E4" s="17" t="s">
        <v>1</v>
      </c>
      <c r="F4" s="16">
        <v>65</v>
      </c>
      <c r="G4" s="17" t="s">
        <v>2</v>
      </c>
      <c r="H4" s="14">
        <v>20</v>
      </c>
    </row>
    <row r="5" spans="3:16" x14ac:dyDescent="0.35">
      <c r="C5" s="10"/>
    </row>
    <row r="6" spans="3:16" x14ac:dyDescent="0.35">
      <c r="C6" s="10"/>
    </row>
    <row r="7" spans="3:16" x14ac:dyDescent="0.35">
      <c r="C7" s="10"/>
    </row>
    <row r="8" spans="3:16" x14ac:dyDescent="0.35">
      <c r="C8" s="10"/>
    </row>
    <row r="16" spans="3:16" ht="15" x14ac:dyDescent="0.4">
      <c r="C16" s="79" t="s">
        <v>7</v>
      </c>
      <c r="D16" s="80"/>
      <c r="F16" s="79" t="s">
        <v>8</v>
      </c>
      <c r="G16" s="80"/>
      <c r="I16" s="79" t="s">
        <v>9</v>
      </c>
      <c r="J16" s="80"/>
      <c r="L16" s="79" t="s">
        <v>10</v>
      </c>
      <c r="M16" s="80"/>
      <c r="O16" s="79" t="s">
        <v>12</v>
      </c>
      <c r="P16" s="80"/>
    </row>
    <row r="17" spans="3:16" x14ac:dyDescent="0.35">
      <c r="C17" s="7"/>
      <c r="D17" s="76" t="s">
        <v>17</v>
      </c>
      <c r="F17" s="7"/>
      <c r="G17" s="76" t="s">
        <v>17</v>
      </c>
      <c r="I17" s="7"/>
      <c r="J17" s="76" t="s">
        <v>17</v>
      </c>
      <c r="L17" s="7"/>
      <c r="M17" s="76" t="s">
        <v>17</v>
      </c>
      <c r="O17" s="7"/>
      <c r="P17" s="76" t="s">
        <v>17</v>
      </c>
    </row>
    <row r="18" spans="3:16" ht="13.15" x14ac:dyDescent="0.4">
      <c r="C18" s="8" t="s">
        <v>13</v>
      </c>
      <c r="D18" s="77"/>
      <c r="F18" s="8" t="s">
        <v>13</v>
      </c>
      <c r="G18" s="78"/>
      <c r="I18" s="8" t="s">
        <v>13</v>
      </c>
      <c r="J18" s="78"/>
      <c r="L18" s="8" t="s">
        <v>13</v>
      </c>
      <c r="M18" s="78"/>
      <c r="O18" s="8" t="s">
        <v>13</v>
      </c>
      <c r="P18" s="78"/>
    </row>
    <row r="19" spans="3:16" x14ac:dyDescent="0.35">
      <c r="C19" s="5">
        <v>300</v>
      </c>
      <c r="D19" s="12">
        <f>Data!$C19*((((Epecolonna!$D$4-Epecolonna!$F$4)/(LN((Epecolonna!$D$4-Epecolonna!$H$4)/(Epecolonna!$F$4-Epecolonna!$H$4)))/49.832887)^Data!$D19))</f>
        <v>24.299999724379845</v>
      </c>
      <c r="F19" s="5">
        <v>300</v>
      </c>
      <c r="G19" s="12">
        <f>Data!$H19*((((Epecolonna!$D$4-Epecolonna!$F$4)/(LN((Epecolonna!$D$4-Epecolonna!$H$4)/(Epecolonna!$F$4-Epecolonna!$H$4)))/49.832887)^Data!$I19))</f>
        <v>33.099999623057805</v>
      </c>
      <c r="I19" s="5">
        <v>300</v>
      </c>
      <c r="J19" s="12">
        <f>Data!$M19*((((Epecolonna!$D$4-Epecolonna!$F$4)/(LN((Epecolonna!$D$4-Epecolonna!$H$4)/(Epecolonna!$F$4-Epecolonna!$H$4)))/49.832887)^Data!$N19))</f>
        <v>42.29999951713134</v>
      </c>
      <c r="L19" s="5">
        <v>300</v>
      </c>
      <c r="M19" s="12">
        <f>Data!$R19*((((Epecolonna!$D$4-Epecolonna!$F$4)/(LN((Epecolonna!$D$4-Epecolonna!$H$4)/(Epecolonna!$F$4-Epecolonna!$H$4)))/49.832887)^Data!$S19))</f>
        <v>51.899999407070922</v>
      </c>
      <c r="O19" s="5">
        <v>300</v>
      </c>
      <c r="P19" s="12">
        <f>Data!$W19*((((Epecolonna!$D$4-Epecolonna!$F$4)/(LN((Epecolonna!$D$4-Epecolonna!$H$4)/(Epecolonna!$F$4-Epecolonna!$H$4)))/49.832887)^Data!$X19))</f>
        <v>62.299999283144331</v>
      </c>
    </row>
    <row r="20" spans="3:16" x14ac:dyDescent="0.35">
      <c r="C20" s="5">
        <v>400</v>
      </c>
      <c r="D20" s="12">
        <f>Data!$C20*((((Epecolonna!$D$4-Epecolonna!$F$4)/(LN((Epecolonna!$D$4-Epecolonna!$H$4)/(Epecolonna!$F$4-Epecolonna!$H$4)))/49.832887)^Data!$D20))</f>
        <v>31.099999645833773</v>
      </c>
      <c r="F20" s="5">
        <v>400</v>
      </c>
      <c r="G20" s="12">
        <f>Data!$H20*((((Epecolonna!$D$4-Epecolonna!$F$4)/(LN((Epecolonna!$D$4-Epecolonna!$H$4)/(Epecolonna!$F$4-Epecolonna!$H$4)))/49.832887)^Data!$I20))</f>
        <v>42.299999516359982</v>
      </c>
      <c r="I20" s="5">
        <v>400</v>
      </c>
      <c r="J20" s="12">
        <f>Data!$M20*((((Epecolonna!$D$4-Epecolonna!$F$4)/(LN((Epecolonna!$D$4-Epecolonna!$H$4)/(Epecolonna!$F$4-Epecolonna!$H$4)))/49.832887)^Data!$N20))</f>
        <v>55.499999363918768</v>
      </c>
      <c r="L20" s="5">
        <v>400</v>
      </c>
      <c r="M20" s="12">
        <f>Data!$R20*((((Epecolonna!$D$4-Epecolonna!$F$4)/(LN((Epecolonna!$D$4-Epecolonna!$H$4)/(Epecolonna!$F$4-Epecolonna!$H$4)))/49.832887)^Data!$S20))</f>
        <v>67.199999227375145</v>
      </c>
      <c r="O20" s="5">
        <v>400</v>
      </c>
      <c r="P20" s="12">
        <f>Data!$W20*((((Epecolonna!$D$4-Epecolonna!$F$4)/(LN((Epecolonna!$D$4-Epecolonna!$H$4)/(Epecolonna!$F$4-Epecolonna!$H$4)))/49.832887)^Data!$X20))</f>
        <v>80.999999062064305</v>
      </c>
    </row>
    <row r="21" spans="3:16" x14ac:dyDescent="0.35">
      <c r="C21" s="5">
        <v>500</v>
      </c>
      <c r="D21" s="12">
        <f>Data!$C21*((((Epecolonna!$D$4-Epecolonna!$F$4)/(LN((Epecolonna!$D$4-Epecolonna!$H$4)/(Epecolonna!$F$4-Epecolonna!$H$4)))/49.832887)^Data!$D21))</f>
        <v>37.999999565177866</v>
      </c>
      <c r="F21" s="5">
        <v>500</v>
      </c>
      <c r="G21" s="12">
        <f>Data!$H21*((((Epecolonna!$D$4-Epecolonna!$F$4)/(LN((Epecolonna!$D$4-Epecolonna!$H$4)/(Epecolonna!$F$4-Epecolonna!$H$4)))/49.832887)^Data!$I21))</f>
        <v>51.599999408145898</v>
      </c>
      <c r="I21" s="5">
        <v>500</v>
      </c>
      <c r="J21" s="12">
        <f>Data!$M21*((((Epecolonna!$D$4-Epecolonna!$F$4)/(LN((Epecolonna!$D$4-Epecolonna!$H$4)/(Epecolonna!$F$4-Epecolonna!$H$4)))/49.832887)^Data!$N21))</f>
        <v>68.299999213482522</v>
      </c>
      <c r="L21" s="5">
        <v>500</v>
      </c>
      <c r="M21" s="12">
        <f>Data!$R21*((((Epecolonna!$D$4-Epecolonna!$F$4)/(LN((Epecolonna!$D$4-Epecolonna!$H$4)/(Epecolonna!$F$4-Epecolonna!$H$4)))/49.832887)^Data!$S21))</f>
        <v>82.199999048168976</v>
      </c>
      <c r="O21" s="5">
        <v>500</v>
      </c>
      <c r="P21" s="12">
        <f>Data!$W21*((((Epecolonna!$D$4-Epecolonna!$F$4)/(LN((Epecolonna!$D$4-Epecolonna!$H$4)/(Epecolonna!$F$4-Epecolonna!$H$4)))/49.832887)^Data!$X21))</f>
        <v>99.399998841752009</v>
      </c>
    </row>
    <row r="22" spans="3:16" x14ac:dyDescent="0.35">
      <c r="C22" s="5">
        <v>600</v>
      </c>
      <c r="D22" s="12">
        <f>Data!$C22*((((Epecolonna!$D$4-Epecolonna!$F$4)/(LN((Epecolonna!$D$4-Epecolonna!$H$4)/(Epecolonna!$F$4-Epecolonna!$H$4)))/49.832887)^Data!$D22))</f>
        <v>44.799999484916754</v>
      </c>
      <c r="F22" s="5">
        <v>600</v>
      </c>
      <c r="G22" s="12">
        <f>Data!$H22*((((Epecolonna!$D$4-Epecolonna!$F$4)/(LN((Epecolonna!$D$4-Epecolonna!$H$4)/(Epecolonna!$F$4-Epecolonna!$H$4)))/49.832887)^Data!$I22))</f>
        <v>60.799999299849738</v>
      </c>
      <c r="I22" s="5">
        <v>600</v>
      </c>
      <c r="J22" s="12">
        <f>Data!$M22*((((Epecolonna!$D$4-Epecolonna!$F$4)/(LN((Epecolonna!$D$4-Epecolonna!$H$4)/(Epecolonna!$F$4-Epecolonna!$H$4)))/49.832887)^Data!$N22))</f>
        <v>81.099999062385251</v>
      </c>
      <c r="L22" s="5">
        <v>600</v>
      </c>
      <c r="M22" s="12">
        <f>Data!$R22*((((Epecolonna!$D$4-Epecolonna!$F$4)/(LN((Epecolonna!$D$4-Epecolonna!$H$4)/(Epecolonna!$F$4-Epecolonna!$H$4)))/49.832887)^Data!$S22))</f>
        <v>96.999998869717743</v>
      </c>
      <c r="O22" s="5">
        <v>600</v>
      </c>
      <c r="P22" s="12">
        <f>Data!$W22*((((Epecolonna!$D$4-Epecolonna!$F$4)/(LN((Epecolonna!$D$4-Epecolonna!$H$4)/(Epecolonna!$F$4-Epecolonna!$H$4)))/49.832887)^Data!$X22))</f>
        <v>117.49999862120171</v>
      </c>
    </row>
    <row r="23" spans="3:16" x14ac:dyDescent="0.35">
      <c r="C23" s="5">
        <v>750</v>
      </c>
      <c r="D23" s="12">
        <f>Data!$C23*((((Epecolonna!$D$4-Epecolonna!$F$4)/(LN((Epecolonna!$D$4-Epecolonna!$H$4)/(Epecolonna!$F$4-Epecolonna!$H$4)))/49.832887)^Data!$D23))</f>
        <v>54.999999363130087</v>
      </c>
      <c r="F23" s="5">
        <v>750</v>
      </c>
      <c r="G23" s="12">
        <f>Data!$H23*((((Epecolonna!$D$4-Epecolonna!$F$4)/(LN((Epecolonna!$D$4-Epecolonna!$H$4)/(Epecolonna!$F$4-Epecolonna!$H$4)))/49.832887)^Data!$I23))</f>
        <v>74.499999137330761</v>
      </c>
      <c r="I23" s="5">
        <v>750</v>
      </c>
      <c r="J23" s="12">
        <f>Data!$M23*((((Epecolonna!$D$4-Epecolonna!$F$4)/(LN((Epecolonna!$D$4-Epecolonna!$H$4)/(Epecolonna!$F$4-Epecolonna!$H$4)))/49.832887)^Data!$N23))</f>
        <v>99.999998836584098</v>
      </c>
      <c r="L23" s="5">
        <v>750</v>
      </c>
      <c r="M23" s="12">
        <f>Data!$R23*((((Epecolonna!$D$4-Epecolonna!$F$4)/(LN((Epecolonna!$D$4-Epecolonna!$H$4)/(Epecolonna!$F$4-Epecolonna!$H$4)))/49.832887)^Data!$S23))</f>
        <v>118.99999859926001</v>
      </c>
      <c r="O23" s="5">
        <v>750</v>
      </c>
      <c r="P23" s="12">
        <f>Data!$W23*((((Epecolonna!$D$4-Epecolonna!$F$4)/(LN((Epecolonna!$D$4-Epecolonna!$H$4)/(Epecolonna!$F$4-Epecolonna!$H$4)))/49.832887)^Data!$X23))</f>
        <v>144.39999828974581</v>
      </c>
    </row>
    <row r="24" spans="3:16" x14ac:dyDescent="0.35">
      <c r="C24" s="5">
        <v>800</v>
      </c>
      <c r="D24" s="12">
        <f>Data!$C24*((((Epecolonna!$D$4-Epecolonna!$F$4)/(LN((Epecolonna!$D$4-Epecolonna!$H$4)/(Epecolonna!$F$4-Epecolonna!$H$4)))/49.832887)^Data!$D24))</f>
        <v>58.399999322162529</v>
      </c>
      <c r="F24" s="5">
        <v>800</v>
      </c>
      <c r="G24" s="12">
        <f>Data!$H24*((((Epecolonna!$D$4-Epecolonna!$F$4)/(LN((Epecolonna!$D$4-Epecolonna!$H$4)/(Epecolonna!$F$4-Epecolonna!$H$4)))/49.832887)^Data!$I24))</f>
        <v>79.099999082622844</v>
      </c>
      <c r="I24" s="5">
        <v>800</v>
      </c>
      <c r="J24" s="12">
        <f>Data!$M24*((((Epecolonna!$D$4-Epecolonna!$F$4)/(LN((Epecolonna!$D$4-Epecolonna!$H$4)/(Epecolonna!$F$4-Epecolonna!$H$4)))/49.832887)^Data!$N24))</f>
        <v>106.29999876038126</v>
      </c>
      <c r="L24" s="5">
        <v>800</v>
      </c>
      <c r="M24" s="12">
        <f>Data!$R24*((((Epecolonna!$D$4-Epecolonna!$F$4)/(LN((Epecolonna!$D$4-Epecolonna!$H$4)/(Epecolonna!$F$4-Epecolonna!$H$4)))/49.832887)^Data!$S24))</f>
        <v>126.29999850872602</v>
      </c>
      <c r="O24" s="5">
        <v>800</v>
      </c>
      <c r="P24" s="12">
        <f>Data!$W24*((((Epecolonna!$D$4-Epecolonna!$F$4)/(LN((Epecolonna!$D$4-Epecolonna!$H$4)/(Epecolonna!$F$4-Epecolonna!$H$4)))/49.832887)^Data!$X24))</f>
        <v>153.29999817874443</v>
      </c>
    </row>
    <row r="25" spans="3:16" x14ac:dyDescent="0.35">
      <c r="C25" s="5">
        <v>900</v>
      </c>
      <c r="D25" s="12">
        <f>Data!$C25*((((Epecolonna!$D$4-Epecolonna!$F$4)/(LN((Epecolonna!$D$4-Epecolonna!$H$4)/(Epecolonna!$F$4-Epecolonna!$H$4)))/49.832887)^Data!$D25))</f>
        <v>65.099999240835558</v>
      </c>
      <c r="F25" s="5">
        <v>900</v>
      </c>
      <c r="G25" s="12">
        <f>Data!$H25*((((Epecolonna!$D$4-Epecolonna!$F$4)/(LN((Epecolonna!$D$4-Epecolonna!$H$4)/(Epecolonna!$F$4-Epecolonna!$H$4)))/49.832887)^Data!$I25))</f>
        <v>88.199998973063003</v>
      </c>
      <c r="I25" s="5">
        <v>900</v>
      </c>
      <c r="J25" s="12">
        <f>Data!$M25*((((Epecolonna!$D$4-Epecolonna!$F$4)/(LN((Epecolonna!$D$4-Epecolonna!$H$4)/(Epecolonna!$F$4-Epecolonna!$H$4)))/49.832887)^Data!$N25))</f>
        <v>118.89999860802575</v>
      </c>
      <c r="L25" s="5">
        <v>900</v>
      </c>
      <c r="M25" s="12">
        <f>Data!$R25*((((Epecolonna!$D$4-Epecolonna!$F$4)/(LN((Epecolonna!$D$4-Epecolonna!$H$4)/(Epecolonna!$F$4-Epecolonna!$H$4)))/49.832887)^Data!$S25))</f>
        <v>140.79999832724866</v>
      </c>
      <c r="O25" s="5">
        <v>900</v>
      </c>
      <c r="P25" s="12">
        <f>Data!$W25*((((Epecolonna!$D$4-Epecolonna!$F$4)/(LN((Epecolonna!$D$4-Epecolonna!$H$4)/(Epecolonna!$F$4-Epecolonna!$H$4)))/49.832887)^Data!$X25))</f>
        <v>170.9999979559895</v>
      </c>
    </row>
    <row r="26" spans="3:16" x14ac:dyDescent="0.35">
      <c r="C26" s="5">
        <v>1000</v>
      </c>
      <c r="D26" s="12">
        <f>Data!$C26*((((Epecolonna!$D$4-Epecolonna!$F$4)/(LN((Epecolonna!$D$4-Epecolonna!$H$4)/(Epecolonna!$F$4-Epecolonna!$H$4)))/49.832887)^Data!$D26))</f>
        <v>72.099999155260676</v>
      </c>
      <c r="F26" s="5">
        <v>1000</v>
      </c>
      <c r="G26" s="12">
        <f>Data!$H26*((((Epecolonna!$D$4-Epecolonna!$F$4)/(LN((Epecolonna!$D$4-Epecolonna!$H$4)/(Epecolonna!$F$4-Epecolonna!$H$4)))/49.832887)^Data!$I26))</f>
        <v>97.399998862392607</v>
      </c>
      <c r="I26" s="5">
        <v>1000</v>
      </c>
      <c r="J26" s="12">
        <f>Data!$M26*((((Epecolonna!$D$4-Epecolonna!$F$4)/(LN((Epecolonna!$D$4-Epecolonna!$H$4)/(Epecolonna!$F$4-Epecolonna!$H$4)))/49.832887)^Data!$N26))</f>
        <v>131.49999845332243</v>
      </c>
      <c r="L26" s="5">
        <v>1000</v>
      </c>
      <c r="M26" s="12">
        <f>Data!$R26*((((Epecolonna!$D$4-Epecolonna!$F$4)/(LN((Epecolonna!$D$4-Epecolonna!$H$4)/(Epecolonna!$F$4-Epecolonna!$H$4)))/49.832887)^Data!$S26))</f>
        <v>155.39999814104374</v>
      </c>
      <c r="O26" s="5">
        <v>1000</v>
      </c>
      <c r="P26" s="12">
        <f>Data!$W26*((((Epecolonna!$D$4-Epecolonna!$F$4)/(LN((Epecolonna!$D$4-Epecolonna!$H$4)/(Epecolonna!$F$4-Epecolonna!$H$4)))/49.832887)^Data!$X26))</f>
        <v>188.59999773185504</v>
      </c>
    </row>
    <row r="27" spans="3:16" x14ac:dyDescent="0.35">
      <c r="C27" s="5">
        <v>1200</v>
      </c>
      <c r="D27" s="12">
        <f>Data!$C27*((((Epecolonna!$D$4-Epecolonna!$F$4)/(LN((Epecolonna!$D$4-Epecolonna!$H$4)/(Epecolonna!$F$4-Epecolonna!$H$4)))/49.832887)^Data!$D27))</f>
        <v>85.599998990067462</v>
      </c>
      <c r="F27" s="5">
        <v>1200</v>
      </c>
      <c r="G27" s="12">
        <f>Data!$H27*((((Epecolonna!$D$4-Epecolonna!$F$4)/(LN((Epecolonna!$D$4-Epecolonna!$H$4)/(Epecolonna!$F$4-Epecolonna!$H$4)))/49.832887)^Data!$I27))</f>
        <v>115.99999863563045</v>
      </c>
      <c r="I27" s="5">
        <v>1200</v>
      </c>
      <c r="J27" s="12">
        <f>Data!$M27*((((Epecolonna!$D$4-Epecolonna!$F$4)/(LN((Epecolonna!$D$4-Epecolonna!$H$4)/(Epecolonna!$F$4-Epecolonna!$H$4)))/49.832887)^Data!$N27))</f>
        <v>156.59999814810629</v>
      </c>
      <c r="L27" s="5">
        <v>1200</v>
      </c>
      <c r="M27" s="12">
        <f>Data!$R27*((((Epecolonna!$D$4-Epecolonna!$F$4)/(LN((Epecolonna!$D$4-Epecolonna!$H$4)/(Epecolonna!$F$4-Epecolonna!$H$4)))/49.832887)^Data!$S27))</f>
        <v>184.49999777948034</v>
      </c>
      <c r="O27" s="5">
        <v>1200</v>
      </c>
      <c r="P27" s="12">
        <f>Data!$W27*((((Epecolonna!$D$4-Epecolonna!$F$4)/(LN((Epecolonna!$D$4-Epecolonna!$H$4)/(Epecolonna!$F$4-Epecolonna!$H$4)))/49.832887)^Data!$X27))</f>
        <v>223.79999730241053</v>
      </c>
    </row>
    <row r="28" spans="3:16" x14ac:dyDescent="0.35">
      <c r="C28" s="5">
        <v>1500</v>
      </c>
      <c r="D28" s="12">
        <f>Data!$C28*((((Epecolonna!$D$4-Epecolonna!$F$4)/(LN((Epecolonna!$D$4-Epecolonna!$H$4)/(Epecolonna!$F$4-Epecolonna!$H$4)))/49.832887)^Data!$D28))</f>
        <v>106.39999873205173</v>
      </c>
      <c r="F28" s="5">
        <v>1500</v>
      </c>
      <c r="G28" s="12">
        <f>Data!$H28*((((Epecolonna!$D$4-Epecolonna!$F$4)/(LN((Epecolonna!$D$4-Epecolonna!$H$4)/(Epecolonna!$F$4-Epecolonna!$H$4)))/49.832887)^Data!$I28))</f>
        <v>144.39999828579602</v>
      </c>
      <c r="I28" s="5">
        <v>1500</v>
      </c>
      <c r="J28" s="12">
        <f>Data!$M28*((((Epecolonna!$D$4-Epecolonna!$F$4)/(LN((Epecolonna!$D$4-Epecolonna!$H$4)/(Epecolonna!$F$4-Epecolonna!$H$4)))/49.832887)^Data!$N28))</f>
        <v>194.29999768279282</v>
      </c>
      <c r="L28" s="5">
        <v>1500</v>
      </c>
      <c r="M28" s="12">
        <f>Data!$R28*((((Epecolonna!$D$4-Epecolonna!$F$4)/(LN((Epecolonna!$D$4-Epecolonna!$H$4)/(Epecolonna!$F$4-Epecolonna!$H$4)))/49.832887)^Data!$S28))</f>
        <v>228.39999722613931</v>
      </c>
      <c r="O28" s="5">
        <v>1500</v>
      </c>
      <c r="P28" s="12">
        <f>Data!$W28*((((Epecolonna!$D$4-Epecolonna!$F$4)/(LN((Epecolonna!$D$4-Epecolonna!$H$4)/(Epecolonna!$F$4-Epecolonna!$H$4)))/49.832887)^Data!$X28))</f>
        <v>276.29999666204031</v>
      </c>
    </row>
    <row r="29" spans="3:16" x14ac:dyDescent="0.35">
      <c r="C29" s="5">
        <v>1800</v>
      </c>
      <c r="D29" s="12">
        <f>Data!$C29*((((Epecolonna!$D$4-Epecolonna!$F$4)/(LN((Epecolonna!$D$4-Epecolonna!$H$4)/(Epecolonna!$F$4-Epecolonna!$H$4)))/49.832887)^Data!$D29))</f>
        <v>127.69999846192314</v>
      </c>
      <c r="F29" s="5">
        <v>1800</v>
      </c>
      <c r="G29" s="12">
        <f>Data!$H29*((((Epecolonna!$D$4-Epecolonna!$F$4)/(LN((Epecolonna!$D$4-Epecolonna!$H$4)/(Epecolonna!$F$4-Epecolonna!$H$4)))/49.832887)^Data!$I29))</f>
        <v>173.59999791857965</v>
      </c>
      <c r="I29" s="5">
        <v>1800</v>
      </c>
      <c r="J29" s="12">
        <f>Data!$M29*((((Epecolonna!$D$4-Epecolonna!$F$4)/(LN((Epecolonna!$D$4-Epecolonna!$H$4)/(Epecolonna!$F$4-Epecolonna!$H$4)))/49.832887)^Data!$N29))</f>
        <v>232.29999720842733</v>
      </c>
      <c r="L29" s="5">
        <v>1800</v>
      </c>
      <c r="M29" s="12">
        <f>Data!$R29*((((Epecolonna!$D$4-Epecolonna!$F$4)/(LN((Epecolonna!$D$4-Epecolonna!$H$4)/(Epecolonna!$F$4-Epecolonna!$H$4)))/49.832887)^Data!$S29))</f>
        <v>272.89999665335114</v>
      </c>
      <c r="O29" s="5">
        <v>1800</v>
      </c>
      <c r="P29" s="12">
        <f>Data!$W29*((((Epecolonna!$D$4-Epecolonna!$F$4)/(LN((Epecolonna!$D$4-Epecolonna!$H$4)/(Epecolonna!$F$4-Epecolonna!$H$4)))/49.832887)^Data!$X29))</f>
        <v>328.8999960145884</v>
      </c>
    </row>
    <row r="30" spans="3:16" x14ac:dyDescent="0.35">
      <c r="C30" s="5">
        <v>2000</v>
      </c>
      <c r="D30" s="12">
        <f>Data!$C30*((((Epecolonna!$D$4-Epecolonna!$F$4)/(LN((Epecolonna!$D$4-Epecolonna!$H$4)/(Epecolonna!$F$4-Epecolonna!$H$4)))/49.832887)^Data!$D30))</f>
        <v>142.29999828737155</v>
      </c>
      <c r="F30" s="5">
        <v>2000</v>
      </c>
      <c r="G30" s="12">
        <f>Data!$H30*((((Epecolonna!$D$4-Epecolonna!$F$4)/(LN((Epecolonna!$D$4-Epecolonna!$H$4)/(Epecolonna!$F$4-Epecolonna!$H$4)))/49.832887)^Data!$I30))</f>
        <v>193.69999768111791</v>
      </c>
      <c r="I30" s="5">
        <v>2000</v>
      </c>
      <c r="J30" s="12">
        <f>Data!$M30*((((Epecolonna!$D$4-Epecolonna!$F$4)/(LN((Epecolonna!$D$4-Epecolonna!$H$4)/(Epecolonna!$F$4-Epecolonna!$H$4)))/49.832887)^Data!$N30))</f>
        <v>257.79999690904282</v>
      </c>
      <c r="L30" s="5">
        <v>2000</v>
      </c>
      <c r="M30" s="12">
        <f>Data!$R30*((((Epecolonna!$D$4-Epecolonna!$F$4)/(LN((Epecolonna!$D$4-Epecolonna!$H$4)/(Epecolonna!$F$4-Epecolonna!$H$4)))/49.832887)^Data!$S30))</f>
        <v>302.89999630478502</v>
      </c>
      <c r="O30" s="5">
        <v>2000</v>
      </c>
      <c r="P30" s="12">
        <f>Data!$W30*((((Epecolonna!$D$4-Epecolonna!$F$4)/(LN((Epecolonna!$D$4-Epecolonna!$H$4)/(Epecolonna!$F$4-Epecolonna!$H$4)))/49.832887)^Data!$X30))</f>
        <v>363.99999559258669</v>
      </c>
    </row>
    <row r="31" spans="3:16" x14ac:dyDescent="0.35">
      <c r="C31" s="5">
        <v>2200</v>
      </c>
      <c r="D31" s="12">
        <f>Data!$C31*((((Epecolonna!$D$4-Epecolonna!$F$4)/(LN((Epecolonna!$D$4-Epecolonna!$H$4)/(Epecolonna!$F$4-Epecolonna!$H$4)))/49.832887)^Data!$D31))</f>
        <v>157.19999810804501</v>
      </c>
      <c r="F31" s="5">
        <v>2200</v>
      </c>
      <c r="G31" s="12">
        <f>Data!$H31*((((Epecolonna!$D$4-Epecolonna!$F$4)/(LN((Epecolonna!$D$4-Epecolonna!$H$4)/(Epecolonna!$F$4-Epecolonna!$H$4)))/49.832887)^Data!$I31))</f>
        <v>214.19999743960787</v>
      </c>
      <c r="I31" s="5">
        <v>2200</v>
      </c>
      <c r="J31" s="12">
        <f>Data!$M31*((((Epecolonna!$D$4-Epecolonna!$F$4)/(LN((Epecolonna!$D$4-Epecolonna!$H$4)/(Epecolonna!$F$4-Epecolonna!$H$4)))/49.832887)^Data!$N31))</f>
        <v>283.49999661124576</v>
      </c>
      <c r="L31" s="5">
        <v>2200</v>
      </c>
      <c r="M31" s="12">
        <f>Data!$R31*((((Epecolonna!$D$4-Epecolonna!$F$4)/(LN((Epecolonna!$D$4-Epecolonna!$H$4)/(Epecolonna!$F$4-Epecolonna!$H$4)))/49.832887)^Data!$S31))</f>
        <v>333.29999595215514</v>
      </c>
      <c r="O31" s="5">
        <v>2200</v>
      </c>
      <c r="P31" s="12">
        <f>Data!$W31*((((Epecolonna!$D$4-Epecolonna!$F$4)/(LN((Epecolonna!$D$4-Epecolonna!$H$4)/(Epecolonna!$F$4-Epecolonna!$H$4)))/49.832887)^Data!$X31))</f>
        <v>399.19999517365483</v>
      </c>
    </row>
    <row r="32" spans="3:16" x14ac:dyDescent="0.35">
      <c r="C32" s="11">
        <v>2500</v>
      </c>
      <c r="D32" s="12">
        <f>Data!$C32*((((Epecolonna!$D$4-Epecolonna!$F$4)/(LN((Epecolonna!$D$4-Epecolonna!$H$4)/(Epecolonna!$F$4-Epecolonna!$H$4)))/49.832887)^Data!$D32))</f>
        <v>180.0999978340779</v>
      </c>
      <c r="F32" s="11">
        <v>2500</v>
      </c>
      <c r="G32" s="12">
        <f>Data!$H32*((((Epecolonna!$D$4-Epecolonna!$F$4)/(LN((Epecolonna!$D$4-Epecolonna!$H$4)/(Epecolonna!$F$4-Epecolonna!$H$4)))/49.832887)^Data!$I32))</f>
        <v>245.99999706622251</v>
      </c>
      <c r="I32" s="11">
        <v>2500</v>
      </c>
      <c r="J32" s="12">
        <f>Data!$M32*((((Epecolonna!$D$4-Epecolonna!$F$4)/(LN((Epecolonna!$D$4-Epecolonna!$H$4)/(Epecolonna!$F$4-Epecolonna!$H$4)))/49.832887)^Data!$N32))</f>
        <v>322.29999616509036</v>
      </c>
      <c r="L32" s="11">
        <v>2500</v>
      </c>
      <c r="M32" s="12">
        <f>Data!$R32*((((Epecolonna!$D$4-Epecolonna!$F$4)/(LN((Epecolonna!$D$4-Epecolonna!$H$4)/(Epecolonna!$F$4-Epecolonna!$H$4)))/49.832887)^Data!$S32))</f>
        <v>379.6999954232586</v>
      </c>
      <c r="O32" s="11">
        <v>2500</v>
      </c>
      <c r="P32" s="12">
        <f>Data!$W32*((((Epecolonna!$D$4-Epecolonna!$F$4)/(LN((Epecolonna!$D$4-Epecolonna!$H$4)/(Epecolonna!$F$4-Epecolonna!$H$4)))/49.832887)^Data!$X32))</f>
        <v>454.39999451042746</v>
      </c>
    </row>
    <row r="33" spans="2:17" ht="12.75" customHeight="1" thickBot="1" x14ac:dyDescent="0.4">
      <c r="C33" s="19"/>
      <c r="D33" s="13"/>
      <c r="F33" s="19"/>
      <c r="G33" s="13"/>
      <c r="I33" s="19"/>
      <c r="J33" s="13"/>
      <c r="L33" s="19"/>
      <c r="M33" s="13"/>
      <c r="O33" s="19"/>
      <c r="P33" s="13"/>
    </row>
    <row r="34" spans="2:17" ht="13.15" hidden="1" thickBot="1" x14ac:dyDescent="0.4">
      <c r="C34" s="38"/>
      <c r="D34" s="13">
        <f>IF(D35=VLOOKUP(D35,C19:C32,1),D35,"Välj annan höjd")</f>
        <v>300</v>
      </c>
      <c r="E34" s="39"/>
      <c r="F34" s="38"/>
      <c r="G34" s="13">
        <f>IF(G35=VLOOKUP(G35,F19:F32,1),G35,"Välj annan höjd")</f>
        <v>300</v>
      </c>
      <c r="I34" s="19"/>
      <c r="J34" s="13">
        <f>IF(J35=VLOOKUP(J35,I19:I32,1),J35,"Välj annan höjd")</f>
        <v>300</v>
      </c>
      <c r="L34" s="19"/>
      <c r="M34" s="13">
        <f>IF(M35=VLOOKUP(M35,L19:L32,1),M35,"Välj annan höjd")</f>
        <v>300</v>
      </c>
      <c r="O34" s="19"/>
      <c r="P34" s="13">
        <f>IF(P35=VLOOKUP(P35,O19:O32,1),P35,"Välj annan höjd")</f>
        <v>300</v>
      </c>
    </row>
    <row r="35" spans="2:17" ht="13.15" x14ac:dyDescent="0.4">
      <c r="C35" s="71" t="s">
        <v>18</v>
      </c>
      <c r="D35" s="74">
        <v>300</v>
      </c>
      <c r="E35" s="39" t="s">
        <v>20</v>
      </c>
      <c r="F35" s="71" t="s">
        <v>18</v>
      </c>
      <c r="G35" s="74">
        <v>300</v>
      </c>
      <c r="H35" s="39" t="s">
        <v>20</v>
      </c>
      <c r="I35" s="71" t="s">
        <v>18</v>
      </c>
      <c r="J35" s="74">
        <v>300</v>
      </c>
      <c r="K35" s="39" t="s">
        <v>20</v>
      </c>
      <c r="L35" s="71" t="s">
        <v>18</v>
      </c>
      <c r="M35" s="74">
        <v>300</v>
      </c>
      <c r="N35" s="39" t="s">
        <v>20</v>
      </c>
      <c r="O35" s="71" t="s">
        <v>18</v>
      </c>
      <c r="P35" s="74">
        <v>300</v>
      </c>
      <c r="Q35" s="39" t="s">
        <v>20</v>
      </c>
    </row>
    <row r="36" spans="2:17" ht="13.15" hidden="1" x14ac:dyDescent="0.4">
      <c r="C36" s="69"/>
      <c r="D36" s="72">
        <f>VLOOKUP(D34,C19:D32,2)</f>
        <v>24.299999724379845</v>
      </c>
      <c r="E36" s="39">
        <v>2</v>
      </c>
      <c r="F36" s="69"/>
      <c r="G36" s="72">
        <f>VLOOKUP(G34,F19:G32,2)</f>
        <v>33.099999623057805</v>
      </c>
      <c r="H36">
        <v>3</v>
      </c>
      <c r="I36" s="69"/>
      <c r="J36" s="72">
        <f>VLOOKUP(J34,I19:J32,2)</f>
        <v>42.29999951713134</v>
      </c>
      <c r="K36">
        <v>4</v>
      </c>
      <c r="L36" s="69"/>
      <c r="M36" s="72">
        <f>VLOOKUP(M34,L19:M32,2)</f>
        <v>51.899999407070922</v>
      </c>
      <c r="N36">
        <v>5</v>
      </c>
      <c r="O36" s="69"/>
      <c r="P36" s="72">
        <f>VLOOKUP(P34,O19:P32,2)</f>
        <v>62.299999283144331</v>
      </c>
      <c r="Q36">
        <v>6</v>
      </c>
    </row>
    <row r="37" spans="2:17" ht="13.5" thickBot="1" x14ac:dyDescent="0.45">
      <c r="C37" s="70" t="s">
        <v>19</v>
      </c>
      <c r="D37" s="73">
        <v>1000</v>
      </c>
      <c r="E37" s="39" t="s">
        <v>21</v>
      </c>
      <c r="F37" s="70" t="s">
        <v>19</v>
      </c>
      <c r="G37" s="73">
        <v>1000</v>
      </c>
      <c r="H37" s="39" t="s">
        <v>21</v>
      </c>
      <c r="I37" s="70" t="s">
        <v>19</v>
      </c>
      <c r="J37" s="73">
        <v>1000</v>
      </c>
      <c r="K37" s="39" t="s">
        <v>21</v>
      </c>
      <c r="L37" s="70" t="s">
        <v>19</v>
      </c>
      <c r="M37" s="73">
        <v>1000</v>
      </c>
      <c r="N37" s="39" t="s">
        <v>21</v>
      </c>
      <c r="O37" s="70" t="s">
        <v>19</v>
      </c>
      <c r="P37" s="73">
        <v>1000</v>
      </c>
      <c r="Q37" s="39" t="s">
        <v>21</v>
      </c>
    </row>
    <row r="38" spans="2:17" hidden="1" x14ac:dyDescent="0.35">
      <c r="C38" s="19"/>
      <c r="D38" s="13">
        <f>ROUNDUP(D37/D36,0)</f>
        <v>42</v>
      </c>
      <c r="F38" s="19"/>
      <c r="G38" s="13">
        <f>ROUNDUP(G37/G36,0)</f>
        <v>31</v>
      </c>
      <c r="I38" s="19"/>
      <c r="J38" s="13">
        <f>ROUNDUP(J37/J36,0)</f>
        <v>24</v>
      </c>
      <c r="L38" s="19"/>
      <c r="M38" s="13">
        <f>ROUNDUP(M37/M36,0)</f>
        <v>20</v>
      </c>
      <c r="O38" s="19"/>
      <c r="P38" s="13">
        <f>ROUNDUP(P37/P36,0)</f>
        <v>17</v>
      </c>
    </row>
    <row r="39" spans="2:17" x14ac:dyDescent="0.35">
      <c r="C39" s="19"/>
      <c r="D39" s="13"/>
      <c r="F39" s="19"/>
      <c r="G39" s="13"/>
      <c r="I39" s="19"/>
      <c r="J39" s="13"/>
      <c r="L39" s="19"/>
      <c r="M39" s="13"/>
      <c r="O39" s="19"/>
      <c r="P39" s="13"/>
    </row>
    <row r="40" spans="2:17" ht="13.15" x14ac:dyDescent="0.4">
      <c r="B40" s="6" t="s">
        <v>36</v>
      </c>
      <c r="C40" s="38" t="s">
        <v>35</v>
      </c>
      <c r="D40" s="13">
        <f>IF(D38&lt;=VLOOKUP(D34,Data!B19:E32,4),D38,"För många sektioner")</f>
        <v>42</v>
      </c>
      <c r="F40" s="38" t="s">
        <v>35</v>
      </c>
      <c r="G40" s="13">
        <f>IF(G38&lt;=VLOOKUP(G34,Data!G19:J32,4),G38,"För många sektioner")</f>
        <v>31</v>
      </c>
      <c r="I40" s="38" t="s">
        <v>35</v>
      </c>
      <c r="J40" s="13">
        <f>IF(J38&lt;=VLOOKUP(J34,Data!L19:O32,4),J38,"För många sektioner")</f>
        <v>24</v>
      </c>
      <c r="L40" s="38" t="s">
        <v>35</v>
      </c>
      <c r="M40" s="13">
        <f>IF(M38&lt;=VLOOKUP(M34,Data!Q19:T32,4),M38,"För många sektioner")</f>
        <v>20</v>
      </c>
      <c r="O40" s="38" t="s">
        <v>35</v>
      </c>
      <c r="P40" s="13">
        <f>IF(P38&lt;=VLOOKUP(P34,Data!V19:Y32,4),P38,"För många sektioner")</f>
        <v>17</v>
      </c>
    </row>
    <row r="41" spans="2:17" ht="13.15" x14ac:dyDescent="0.4">
      <c r="C41" s="38" t="s">
        <v>22</v>
      </c>
      <c r="D41" s="40" t="s">
        <v>38</v>
      </c>
      <c r="E41" s="6" t="str">
        <f>CONCATENATE(E36,-D34,-D40,)</f>
        <v>2-300-42</v>
      </c>
      <c r="F41" s="38" t="s">
        <v>22</v>
      </c>
      <c r="G41" s="40" t="s">
        <v>38</v>
      </c>
      <c r="H41" s="6" t="str">
        <f>CONCATENATE(H36,-G34,-G40,)</f>
        <v>3-300-31</v>
      </c>
      <c r="I41" s="38" t="s">
        <v>22</v>
      </c>
      <c r="J41" s="40" t="s">
        <v>38</v>
      </c>
      <c r="K41" s="6" t="str">
        <f>CONCATENATE(K36,-J34,-J40,)</f>
        <v>4-300-24</v>
      </c>
      <c r="L41" s="38" t="s">
        <v>22</v>
      </c>
      <c r="M41" s="40" t="s">
        <v>38</v>
      </c>
      <c r="N41" s="6" t="str">
        <f>CONCATENATE(N36,-M34,-M40,)</f>
        <v>5-300-20</v>
      </c>
      <c r="O41" s="38" t="s">
        <v>22</v>
      </c>
      <c r="P41" s="40" t="s">
        <v>38</v>
      </c>
      <c r="Q41" s="6" t="str">
        <f>CONCATENATE(Q36,-P34,-P40)</f>
        <v>6-300-17</v>
      </c>
    </row>
    <row r="42" spans="2:17" ht="13.15" x14ac:dyDescent="0.4">
      <c r="C42" s="38" t="s">
        <v>23</v>
      </c>
      <c r="D42" s="41">
        <f>26+(D40*46)</f>
        <v>1958</v>
      </c>
      <c r="E42" s="39" t="s">
        <v>20</v>
      </c>
      <c r="F42" s="38" t="s">
        <v>23</v>
      </c>
      <c r="G42" s="42">
        <f>26+(G38*46)</f>
        <v>1452</v>
      </c>
      <c r="H42" s="39" t="s">
        <v>20</v>
      </c>
      <c r="I42" s="38" t="s">
        <v>23</v>
      </c>
      <c r="J42" s="42">
        <f>26+(J38*46)</f>
        <v>1130</v>
      </c>
      <c r="K42" s="39" t="s">
        <v>20</v>
      </c>
      <c r="L42" s="38" t="s">
        <v>23</v>
      </c>
      <c r="M42" s="42">
        <f>26+(M38*46)</f>
        <v>946</v>
      </c>
      <c r="N42" s="39" t="s">
        <v>20</v>
      </c>
      <c r="O42" s="38" t="s">
        <v>23</v>
      </c>
      <c r="P42" s="42">
        <f>26+(P38*46)</f>
        <v>808</v>
      </c>
      <c r="Q42" s="39" t="s">
        <v>20</v>
      </c>
    </row>
    <row r="43" spans="2:17" ht="13.15" x14ac:dyDescent="0.4">
      <c r="C43" s="38" t="s">
        <v>24</v>
      </c>
      <c r="D43" s="41">
        <f>D36*D40</f>
        <v>1020.5999884239535</v>
      </c>
      <c r="E43" s="39" t="s">
        <v>21</v>
      </c>
      <c r="F43" s="38" t="s">
        <v>24</v>
      </c>
      <c r="G43" s="42">
        <f>G36*G38</f>
        <v>1026.099988314792</v>
      </c>
      <c r="H43" s="39" t="s">
        <v>21</v>
      </c>
      <c r="I43" s="38" t="s">
        <v>24</v>
      </c>
      <c r="J43" s="42">
        <f>J36*J38</f>
        <v>1015.1999884111522</v>
      </c>
      <c r="K43" s="39" t="s">
        <v>21</v>
      </c>
      <c r="L43" s="38" t="s">
        <v>24</v>
      </c>
      <c r="M43" s="42">
        <f>M36*M38</f>
        <v>1037.9999881414185</v>
      </c>
      <c r="N43" s="39" t="s">
        <v>21</v>
      </c>
      <c r="O43" s="38" t="s">
        <v>24</v>
      </c>
      <c r="P43" s="42">
        <f>P36*P38</f>
        <v>1059.0999878134537</v>
      </c>
      <c r="Q43" s="39" t="s">
        <v>21</v>
      </c>
    </row>
    <row r="44" spans="2:17" hidden="1" x14ac:dyDescent="0.35">
      <c r="C44" s="38" t="s">
        <v>25</v>
      </c>
      <c r="D44" s="13">
        <f>(VLOOKUP(D34,Data!B19:F32,5))*D40*((100-Data!C12)/100)*(Data!C13/100+1)*Data!C14</f>
        <v>10579.613990400001</v>
      </c>
      <c r="E44" s="39" t="s">
        <v>26</v>
      </c>
      <c r="F44" s="38" t="s">
        <v>25</v>
      </c>
      <c r="G44" s="13">
        <f>(VLOOKUP(G34,Data!G19:K32,5))*G40*((100-Data!$C$12)/100)*(Data!$C$13/100+1)*Data!$C$14</f>
        <v>8259.5697911999978</v>
      </c>
      <c r="H44" s="39" t="s">
        <v>26</v>
      </c>
      <c r="I44" s="38" t="s">
        <v>25</v>
      </c>
      <c r="J44" s="13">
        <f>(VLOOKUP(J34,Data!L19:P32,5))*J40*((100-Data!$C$12)/100)*(Data!$C$13/100+1)*Data!$C$14</f>
        <v>8106.1815743999996</v>
      </c>
      <c r="K44" s="55" t="s">
        <v>26</v>
      </c>
      <c r="L44" s="38" t="s">
        <v>25</v>
      </c>
      <c r="M44" s="13">
        <f>(VLOOKUP(M34,Data!Q19:U32,5))*M40*((100-Data!$C$12)/100)*(Data!$C$13/100+1)*Data!$C$14</f>
        <v>7478.4659039999997</v>
      </c>
      <c r="N44" s="39" t="s">
        <v>26</v>
      </c>
      <c r="O44" s="38" t="s">
        <v>25</v>
      </c>
      <c r="P44" s="13">
        <f>(VLOOKUP(P34,Data!V19:Z32,5))*P40*((100-Data!$C$12)/100)*(Data!$C$13/100+1)*Data!$C$14</f>
        <v>6786.6382584000003</v>
      </c>
      <c r="Q44" s="39" t="s">
        <v>26</v>
      </c>
    </row>
    <row r="45" spans="2:17" x14ac:dyDescent="0.35">
      <c r="C45" s="38"/>
      <c r="D45" s="13"/>
      <c r="E45" s="39"/>
      <c r="F45" s="19"/>
      <c r="G45" s="13"/>
      <c r="I45" s="38"/>
      <c r="J45" s="13"/>
      <c r="K45" s="53"/>
      <c r="L45" s="38"/>
      <c r="M45" s="13"/>
      <c r="O45" s="38"/>
      <c r="P45" s="13"/>
    </row>
    <row r="46" spans="2:17" hidden="1" x14ac:dyDescent="0.35">
      <c r="C46" s="19"/>
      <c r="D46" s="13">
        <f>IF(D37/D36&gt;=2,ROUNDDOWN(D37/D36,0),"Minst 2 sektioner")</f>
        <v>41</v>
      </c>
      <c r="F46" s="19"/>
      <c r="G46" s="13">
        <f>IF(G37/G36&gt;=2,ROUNDDOWN(G37/G36,0),"Minst 2 sektioner")</f>
        <v>30</v>
      </c>
      <c r="I46" s="19"/>
      <c r="J46" s="13">
        <f>IF(J37/J36&gt;=2,ROUNDDOWN(J37/J36,0),"Minst 2 sektioner")</f>
        <v>23</v>
      </c>
      <c r="L46" s="19"/>
      <c r="M46" s="13">
        <f>IF(M37/M36&gt;=2,ROUNDDOWN(M37/M36,0),"Minst 2 sektioner")</f>
        <v>19</v>
      </c>
      <c r="O46" s="19"/>
      <c r="P46" s="13">
        <f>IF(P37/P36&gt;=2,ROUNDDOWN(P37/P36,0),"Minst 2 sektioner")</f>
        <v>16</v>
      </c>
    </row>
    <row r="47" spans="2:17" ht="13.15" x14ac:dyDescent="0.4">
      <c r="B47" s="6" t="s">
        <v>37</v>
      </c>
      <c r="C47" s="38" t="s">
        <v>35</v>
      </c>
      <c r="D47" s="13">
        <f>IF(D46&lt;=VLOOKUP(D34,Data!B19:E32,4),D46,"Fel antal sektioner")</f>
        <v>41</v>
      </c>
      <c r="F47" s="38" t="s">
        <v>35</v>
      </c>
      <c r="G47" s="13">
        <f>IF(G46&lt;=VLOOKUP(G34,Data!G19:J32,4),G46,"Fel antal sektioner")</f>
        <v>30</v>
      </c>
      <c r="I47" s="38" t="s">
        <v>35</v>
      </c>
      <c r="J47" s="13">
        <f>IF(J46&lt;=VLOOKUP(J34,Data!L19:O32,4),J46,"Fel antal sektioner")</f>
        <v>23</v>
      </c>
      <c r="K47" s="53"/>
      <c r="L47" s="38" t="s">
        <v>35</v>
      </c>
      <c r="M47" s="13">
        <f>IF(M46&lt;=VLOOKUP(M34,Data!Q19:T32,4),M46,"Fel antal sektioner")</f>
        <v>19</v>
      </c>
      <c r="O47" s="38" t="s">
        <v>35</v>
      </c>
      <c r="P47" s="13">
        <f>IF(P46&lt;=VLOOKUP(P34,Data!V19:Y32,4),P46,"Fel antal sektioner")</f>
        <v>16</v>
      </c>
    </row>
    <row r="48" spans="2:17" ht="13.15" x14ac:dyDescent="0.4">
      <c r="C48" s="38" t="s">
        <v>22</v>
      </c>
      <c r="D48" s="40" t="s">
        <v>38</v>
      </c>
      <c r="E48" s="6" t="str">
        <f>CONCATENATE(E36,-D34,-D47,)</f>
        <v>2-300-41</v>
      </c>
      <c r="F48" s="38" t="s">
        <v>22</v>
      </c>
      <c r="G48" s="40" t="s">
        <v>38</v>
      </c>
      <c r="H48" s="6" t="str">
        <f>CONCATENATE(H36,-G34,-G47,)</f>
        <v>3-300-30</v>
      </c>
      <c r="I48" s="38" t="s">
        <v>22</v>
      </c>
      <c r="J48" s="40" t="s">
        <v>38</v>
      </c>
      <c r="K48" s="6" t="str">
        <f>CONCATENATE(K36,-J34,-J47,)</f>
        <v>4-300-23</v>
      </c>
      <c r="L48" s="38" t="s">
        <v>22</v>
      </c>
      <c r="M48" s="40" t="s">
        <v>38</v>
      </c>
      <c r="N48" s="6" t="str">
        <f>CONCATENATE(N36,-M34,-M47,)</f>
        <v>5-300-19</v>
      </c>
      <c r="O48" s="38" t="s">
        <v>22</v>
      </c>
      <c r="P48" s="40" t="s">
        <v>38</v>
      </c>
      <c r="Q48" s="6" t="str">
        <f>CONCATENATE(Q36,-P34,-P47)</f>
        <v>6-300-16</v>
      </c>
    </row>
    <row r="49" spans="3:17" ht="13.15" x14ac:dyDescent="0.4">
      <c r="C49" s="38" t="s">
        <v>23</v>
      </c>
      <c r="D49" s="42">
        <f>26+D47*46</f>
        <v>1912</v>
      </c>
      <c r="E49" s="39" t="s">
        <v>20</v>
      </c>
      <c r="F49" s="38" t="s">
        <v>23</v>
      </c>
      <c r="G49" s="42">
        <f>26+G47*46</f>
        <v>1406</v>
      </c>
      <c r="H49" s="39" t="s">
        <v>20</v>
      </c>
      <c r="I49" s="38" t="s">
        <v>23</v>
      </c>
      <c r="J49" s="42">
        <f>26+J47*46</f>
        <v>1084</v>
      </c>
      <c r="K49" s="39" t="s">
        <v>20</v>
      </c>
      <c r="L49" s="38" t="s">
        <v>23</v>
      </c>
      <c r="M49" s="42">
        <f>26+M47*46</f>
        <v>900</v>
      </c>
      <c r="N49" s="39" t="s">
        <v>20</v>
      </c>
      <c r="O49" s="38" t="s">
        <v>23</v>
      </c>
      <c r="P49" s="42">
        <f>26+P47*46</f>
        <v>762</v>
      </c>
      <c r="Q49" s="39" t="s">
        <v>20</v>
      </c>
    </row>
    <row r="50" spans="3:17" ht="13.15" x14ac:dyDescent="0.4">
      <c r="C50" s="38" t="s">
        <v>24</v>
      </c>
      <c r="D50" s="42">
        <f>D47*D36</f>
        <v>996.29998869957365</v>
      </c>
      <c r="E50" s="39" t="s">
        <v>21</v>
      </c>
      <c r="F50" s="38" t="s">
        <v>24</v>
      </c>
      <c r="G50" s="42">
        <f>G47*G36</f>
        <v>992.99998869173419</v>
      </c>
      <c r="H50" s="39" t="s">
        <v>21</v>
      </c>
      <c r="I50" s="38" t="s">
        <v>24</v>
      </c>
      <c r="J50" s="42">
        <f>J47*J36</f>
        <v>972.89998889402079</v>
      </c>
      <c r="K50" s="39" t="s">
        <v>21</v>
      </c>
      <c r="L50" s="38" t="s">
        <v>24</v>
      </c>
      <c r="M50" s="42">
        <f>M47*M36</f>
        <v>986.09998873434756</v>
      </c>
      <c r="N50" s="39" t="s">
        <v>21</v>
      </c>
      <c r="O50" s="38" t="s">
        <v>24</v>
      </c>
      <c r="P50" s="42">
        <f>P47*P36</f>
        <v>996.79998853030929</v>
      </c>
      <c r="Q50" s="39" t="s">
        <v>21</v>
      </c>
    </row>
    <row r="51" spans="3:17" hidden="1" x14ac:dyDescent="0.35">
      <c r="C51" s="38" t="s">
        <v>25</v>
      </c>
      <c r="D51" s="13">
        <f>(VLOOKUP(D34,Data!B19:F32,5))*D47*((100-Data!$C$12)/100)*(Data!$C$13/100+1)*Data!$C$14</f>
        <v>10327.7184192</v>
      </c>
      <c r="E51" s="39" t="s">
        <v>26</v>
      </c>
      <c r="F51" s="38" t="s">
        <v>25</v>
      </c>
      <c r="G51" s="13">
        <f>(VLOOKUP(G34,Data!G19:K32,5))*G47*((100-Data!$C$12)/100)*(Data!$C$13/100+1)*Data!$C$14</f>
        <v>7993.1320560000004</v>
      </c>
      <c r="H51" s="39" t="s">
        <v>26</v>
      </c>
      <c r="I51" s="38" t="s">
        <v>25</v>
      </c>
      <c r="J51" s="13">
        <f>(VLOOKUP(J34,Data!L19:P32,5))*J47*((100-Data!$C$12)/100)*(Data!$C$13/100+1)*Data!$C$14</f>
        <v>7768.4240087999997</v>
      </c>
      <c r="K51" s="39" t="s">
        <v>26</v>
      </c>
      <c r="L51" s="38" t="s">
        <v>25</v>
      </c>
      <c r="M51" s="13">
        <f>(VLOOKUP(M34,Data!Q19:U32,5))*M47*((100-Data!$C$12)/100)*(Data!$C$13/100+1)*Data!$C$14</f>
        <v>7104.5426088000004</v>
      </c>
      <c r="N51" s="39" t="s">
        <v>26</v>
      </c>
      <c r="O51" s="38" t="s">
        <v>25</v>
      </c>
      <c r="P51" s="13">
        <f>(VLOOKUP(P34,Data!V19:Z32,5))*P47*((100-Data!$C$12)/100)*(Data!$C$13/100+1)*Data!$C$14</f>
        <v>6387.4242431999992</v>
      </c>
      <c r="Q51" s="39" t="s">
        <v>26</v>
      </c>
    </row>
    <row r="52" spans="3:17" x14ac:dyDescent="0.35">
      <c r="C52" s="19"/>
      <c r="D52" s="13"/>
      <c r="F52" s="19"/>
      <c r="G52" s="13"/>
      <c r="I52" s="19"/>
      <c r="J52" s="13"/>
      <c r="L52" s="19"/>
      <c r="M52" s="13"/>
      <c r="O52" s="19"/>
      <c r="P52" s="13"/>
    </row>
    <row r="53" spans="3:17" x14ac:dyDescent="0.35">
      <c r="C53" s="19"/>
      <c r="D53" s="13"/>
      <c r="F53" s="19"/>
      <c r="G53" s="13"/>
      <c r="I53" s="19"/>
      <c r="J53" s="13"/>
      <c r="L53" s="19"/>
      <c r="M53" s="13"/>
      <c r="O53" s="19"/>
      <c r="P53" s="13"/>
    </row>
    <row r="54" spans="3:17" x14ac:dyDescent="0.35">
      <c r="C54" s="19"/>
      <c r="D54" s="13"/>
      <c r="F54" s="19"/>
      <c r="G54" s="13"/>
      <c r="I54" s="19"/>
      <c r="J54" s="13"/>
      <c r="L54" s="19"/>
      <c r="M54" s="13"/>
      <c r="O54" s="19"/>
      <c r="P54" s="13"/>
    </row>
    <row r="55" spans="3:17" x14ac:dyDescent="0.35">
      <c r="C55" s="19"/>
      <c r="D55" s="13"/>
      <c r="F55" s="19"/>
      <c r="G55" s="13"/>
      <c r="I55" s="19"/>
      <c r="J55" s="13"/>
      <c r="L55" s="19"/>
      <c r="M55" s="13"/>
      <c r="O55" s="19"/>
      <c r="P55" s="13"/>
    </row>
    <row r="56" spans="3:17" x14ac:dyDescent="0.35">
      <c r="C56" s="19"/>
      <c r="D56" s="13"/>
      <c r="F56" s="19"/>
      <c r="G56" s="13"/>
      <c r="I56" s="19"/>
      <c r="J56" s="13"/>
      <c r="L56" s="19"/>
      <c r="M56" s="13"/>
      <c r="O56" s="19"/>
      <c r="P56" s="13"/>
    </row>
    <row r="57" spans="3:17" x14ac:dyDescent="0.35">
      <c r="C57" s="19"/>
      <c r="D57" s="13"/>
      <c r="F57" s="19"/>
      <c r="G57" s="13"/>
      <c r="I57" s="19"/>
      <c r="J57" s="13"/>
      <c r="L57" s="19"/>
      <c r="M57" s="13"/>
      <c r="O57" s="19"/>
      <c r="P57" s="13"/>
    </row>
    <row r="58" spans="3:17" x14ac:dyDescent="0.35">
      <c r="C58" s="19"/>
      <c r="D58" s="13"/>
      <c r="F58" s="19"/>
      <c r="G58" s="13"/>
      <c r="I58" s="19"/>
      <c r="J58" s="13"/>
      <c r="L58" s="19"/>
      <c r="M58" s="13"/>
      <c r="O58" s="19"/>
      <c r="P58" s="13"/>
    </row>
    <row r="59" spans="3:17" x14ac:dyDescent="0.35">
      <c r="C59" s="19"/>
      <c r="D59" s="13"/>
      <c r="F59" s="19"/>
      <c r="G59" s="13"/>
      <c r="I59" s="19"/>
      <c r="J59" s="13"/>
      <c r="L59" s="19"/>
      <c r="M59" s="13"/>
      <c r="O59" s="19"/>
      <c r="P59" s="13"/>
    </row>
    <row r="60" spans="3:17" x14ac:dyDescent="0.35">
      <c r="C60" s="19"/>
      <c r="D60" s="13"/>
      <c r="F60" s="19"/>
      <c r="G60" s="13"/>
      <c r="I60" s="19"/>
      <c r="J60" s="13"/>
      <c r="L60" s="19"/>
      <c r="M60" s="13"/>
      <c r="O60" s="19"/>
      <c r="P60" s="13"/>
    </row>
    <row r="61" spans="3:17" x14ac:dyDescent="0.35">
      <c r="C61" s="19"/>
      <c r="D61" s="13"/>
      <c r="F61" s="19"/>
      <c r="G61" s="13"/>
      <c r="I61" s="19"/>
      <c r="J61" s="13"/>
      <c r="L61" s="19"/>
      <c r="M61" s="13"/>
      <c r="O61" s="19"/>
      <c r="P61" s="13"/>
    </row>
    <row r="62" spans="3:17" x14ac:dyDescent="0.35">
      <c r="C62" s="19"/>
      <c r="D62" s="13"/>
      <c r="F62" s="19"/>
      <c r="G62" s="13"/>
      <c r="I62" s="19"/>
      <c r="J62" s="13"/>
      <c r="L62" s="19"/>
      <c r="M62" s="13"/>
      <c r="O62" s="19"/>
      <c r="P62" s="13"/>
    </row>
    <row r="63" spans="3:17" x14ac:dyDescent="0.35">
      <c r="C63" s="19"/>
      <c r="D63" s="13"/>
      <c r="F63" s="19"/>
      <c r="G63" s="13"/>
      <c r="I63" s="19"/>
      <c r="J63" s="13"/>
      <c r="L63" s="19"/>
      <c r="M63" s="13"/>
      <c r="O63" s="19"/>
      <c r="P63" s="13"/>
    </row>
    <row r="64" spans="3:17" x14ac:dyDescent="0.35">
      <c r="C64" s="19"/>
      <c r="D64" s="13"/>
      <c r="F64" s="19"/>
      <c r="G64" s="13"/>
      <c r="I64" s="19"/>
      <c r="J64" s="13"/>
      <c r="O64" s="19"/>
      <c r="P64" s="13"/>
    </row>
    <row r="65" spans="3:16" x14ac:dyDescent="0.35">
      <c r="C65" s="19"/>
      <c r="D65" s="13"/>
      <c r="F65" s="19"/>
      <c r="G65" s="13"/>
      <c r="I65" s="19"/>
      <c r="J65" s="13"/>
      <c r="O65" s="19"/>
      <c r="P65" s="13"/>
    </row>
    <row r="66" spans="3:16" x14ac:dyDescent="0.35">
      <c r="C66" s="19"/>
      <c r="D66" s="13"/>
      <c r="F66" s="19"/>
      <c r="G66" s="13"/>
      <c r="I66" s="19"/>
      <c r="J66" s="13"/>
      <c r="O66" s="19"/>
      <c r="P66" s="13"/>
    </row>
    <row r="67" spans="3:16" x14ac:dyDescent="0.35">
      <c r="C67" s="19"/>
      <c r="D67" s="13"/>
      <c r="F67" s="19"/>
      <c r="G67" s="13"/>
      <c r="I67" s="19"/>
      <c r="J67" s="13"/>
      <c r="O67" s="19"/>
      <c r="P67" s="13"/>
    </row>
    <row r="68" spans="3:16" x14ac:dyDescent="0.35">
      <c r="C68" s="19"/>
      <c r="D68" s="13"/>
      <c r="F68" s="19"/>
      <c r="G68" s="13"/>
      <c r="I68" s="19"/>
      <c r="J68" s="13"/>
      <c r="O68" s="19"/>
      <c r="P68" s="13"/>
    </row>
    <row r="69" spans="3:16" x14ac:dyDescent="0.35">
      <c r="C69" s="19"/>
      <c r="D69" s="13"/>
      <c r="F69" s="19"/>
      <c r="G69" s="13"/>
      <c r="I69" s="19"/>
      <c r="J69" s="13"/>
      <c r="O69" s="19"/>
      <c r="P69" s="13"/>
    </row>
    <row r="70" spans="3:16" x14ac:dyDescent="0.35">
      <c r="C70" s="19"/>
      <c r="D70" s="13"/>
      <c r="F70" s="19"/>
      <c r="G70" s="13"/>
      <c r="I70" s="19"/>
      <c r="J70" s="13"/>
      <c r="O70" s="19"/>
      <c r="P70" s="13"/>
    </row>
    <row r="71" spans="3:16" x14ac:dyDescent="0.35">
      <c r="C71" s="19"/>
      <c r="D71" s="13"/>
      <c r="F71" s="19"/>
      <c r="G71" s="13"/>
      <c r="I71" s="19"/>
      <c r="J71" s="13"/>
      <c r="O71" s="19"/>
      <c r="P71" s="13"/>
    </row>
    <row r="72" spans="3:16" x14ac:dyDescent="0.35">
      <c r="C72" s="19"/>
      <c r="D72" s="13"/>
      <c r="F72" s="19"/>
      <c r="G72" s="13"/>
      <c r="I72" s="19"/>
      <c r="J72" s="13"/>
      <c r="O72" s="19"/>
      <c r="P72" s="13"/>
    </row>
    <row r="73" spans="3:16" x14ac:dyDescent="0.35">
      <c r="C73" s="19"/>
      <c r="D73" s="13"/>
      <c r="F73" s="19"/>
      <c r="G73" s="13"/>
      <c r="I73" s="19"/>
      <c r="J73" s="13"/>
      <c r="O73" s="19"/>
      <c r="P73" s="13"/>
    </row>
    <row r="74" spans="3:16" x14ac:dyDescent="0.35">
      <c r="C74" s="19"/>
      <c r="D74" s="13"/>
      <c r="F74" s="19"/>
      <c r="G74" s="13"/>
      <c r="I74" s="19"/>
      <c r="J74" s="13"/>
      <c r="O74" s="19"/>
      <c r="P74" s="13"/>
    </row>
    <row r="75" spans="3:16" x14ac:dyDescent="0.35">
      <c r="C75" s="19"/>
      <c r="D75" s="13"/>
      <c r="F75" s="19"/>
      <c r="G75" s="13"/>
      <c r="I75" s="19"/>
      <c r="J75" s="13"/>
      <c r="O75" s="19"/>
      <c r="P75" s="13"/>
    </row>
    <row r="76" spans="3:16" x14ac:dyDescent="0.35">
      <c r="C76" s="19"/>
      <c r="D76" s="13"/>
      <c r="F76" s="19"/>
      <c r="G76" s="13"/>
      <c r="I76" s="19"/>
      <c r="J76" s="13"/>
      <c r="O76" s="19"/>
      <c r="P76" s="13"/>
    </row>
    <row r="77" spans="3:16" x14ac:dyDescent="0.35">
      <c r="C77" s="19"/>
      <c r="D77" s="13"/>
      <c r="F77" s="19"/>
      <c r="G77" s="13"/>
      <c r="I77" s="19"/>
      <c r="J77" s="13"/>
      <c r="O77" s="19"/>
      <c r="P77" s="13"/>
    </row>
    <row r="78" spans="3:16" x14ac:dyDescent="0.35">
      <c r="C78" s="19"/>
      <c r="D78" s="13"/>
      <c r="F78" s="19"/>
      <c r="G78" s="13"/>
      <c r="I78" s="19"/>
      <c r="J78" s="13"/>
      <c r="O78" s="19"/>
      <c r="P78" s="13"/>
    </row>
    <row r="82" spans="3:3" x14ac:dyDescent="0.35">
      <c r="C82" s="10" t="s">
        <v>5</v>
      </c>
    </row>
    <row r="83" spans="3:3" x14ac:dyDescent="0.35">
      <c r="C83" s="10" t="s">
        <v>6</v>
      </c>
    </row>
  </sheetData>
  <sheetProtection algorithmName="SHA-512" hashValue="h3i4BaQ7DmiQwmHANlxWUCVam9XsqNbSsXieSWdw21hNAa3ILhhy/YS0ZlYyqxqUniIn8ZK8aivmvJyGMzJzBg==" saltValue="px1S1HFTFeq2zWAVFHcVgg==" spinCount="100000" sheet="1" objects="1" scenarios="1"/>
  <mergeCells count="10">
    <mergeCell ref="O16:P16"/>
    <mergeCell ref="C16:D16"/>
    <mergeCell ref="F16:G16"/>
    <mergeCell ref="I16:J16"/>
    <mergeCell ref="L16:M16"/>
    <mergeCell ref="D17:D18"/>
    <mergeCell ref="G17:G18"/>
    <mergeCell ref="J17:J18"/>
    <mergeCell ref="M17:M18"/>
    <mergeCell ref="P17:P18"/>
  </mergeCells>
  <phoneticPr fontId="1" type="noConversion"/>
  <dataValidations count="5">
    <dataValidation type="list" allowBlank="1" showInputMessage="1" showErrorMessage="1" error="Ogiltig höjd" prompt="Höjd" sqref="D35" xr:uid="{00000000-0002-0000-0000-000000000000}">
      <formula1>$C$19:$C$32</formula1>
    </dataValidation>
    <dataValidation type="list" allowBlank="1" showInputMessage="1" showErrorMessage="1" error="Ogiltig höjd" prompt="Höjd" sqref="G35" xr:uid="{00000000-0002-0000-0000-000001000000}">
      <formula1>$F$19:$F$32</formula1>
    </dataValidation>
    <dataValidation type="list" allowBlank="1" showInputMessage="1" showErrorMessage="1" error="Ogiltig höjd" prompt="Höjd" sqref="J35" xr:uid="{00000000-0002-0000-0000-000002000000}">
      <formula1>$I$19:$I$32</formula1>
    </dataValidation>
    <dataValidation type="list" allowBlank="1" showInputMessage="1" showErrorMessage="1" error="Ogiltig höjd" prompt="Höjd" sqref="M35" xr:uid="{00000000-0002-0000-0000-000003000000}">
      <formula1>$L$19:$L$32</formula1>
    </dataValidation>
    <dataValidation type="list" allowBlank="1" showInputMessage="1" showErrorMessage="1" error="Ogiltig höjd" prompt="Höjd" sqref="P35" xr:uid="{00000000-0002-0000-0000-000004000000}">
      <formula1>$O$19:$O$32</formula1>
    </dataValidation>
  </dataValidations>
  <pageMargins left="0.75" right="0.75" top="1" bottom="1" header="0.5" footer="0.5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A75"/>
  <sheetViews>
    <sheetView topLeftCell="A9" workbookViewId="0">
      <selection activeCell="F12" sqref="F12"/>
    </sheetView>
  </sheetViews>
  <sheetFormatPr defaultRowHeight="12.75" x14ac:dyDescent="0.35"/>
  <cols>
    <col min="1" max="1" width="7.86328125" customWidth="1"/>
    <col min="2" max="2" width="14.33203125" customWidth="1"/>
    <col min="3" max="3" width="14" customWidth="1"/>
    <col min="7" max="7" width="13" customWidth="1"/>
    <col min="8" max="8" width="14.265625" customWidth="1"/>
    <col min="9" max="11" width="10.73046875" customWidth="1"/>
    <col min="12" max="12" width="11.1328125" customWidth="1"/>
    <col min="13" max="13" width="14" customWidth="1"/>
    <col min="14" max="16" width="10.59765625" customWidth="1"/>
    <col min="17" max="17" width="13.59765625" bestFit="1" customWidth="1"/>
    <col min="18" max="18" width="15.265625" customWidth="1"/>
    <col min="22" max="22" width="13.59765625" bestFit="1" customWidth="1"/>
    <col min="23" max="23" width="14.59765625" customWidth="1"/>
    <col min="24" max="24" width="13.59765625" bestFit="1" customWidth="1"/>
    <col min="25" max="26" width="13.59765625" customWidth="1"/>
    <col min="27" max="27" width="13.59765625" bestFit="1" customWidth="1"/>
  </cols>
  <sheetData>
    <row r="4" spans="2:26" ht="13.15" x14ac:dyDescent="0.4">
      <c r="B4" s="6"/>
      <c r="C4" s="6"/>
      <c r="D4" s="6"/>
      <c r="E4" s="6"/>
      <c r="F4" s="6"/>
      <c r="G4" s="6"/>
    </row>
    <row r="7" spans="2:26" x14ac:dyDescent="0.35">
      <c r="H7" s="39"/>
    </row>
    <row r="11" spans="2:26" ht="13.15" thickBot="1" x14ac:dyDescent="0.4"/>
    <row r="12" spans="2:26" ht="13.15" x14ac:dyDescent="0.4">
      <c r="B12" s="48" t="s">
        <v>29</v>
      </c>
      <c r="C12" s="81">
        <v>60</v>
      </c>
      <c r="D12" s="54" t="s">
        <v>32</v>
      </c>
      <c r="E12" s="55"/>
    </row>
    <row r="13" spans="2:26" ht="13.15" x14ac:dyDescent="0.4">
      <c r="B13" s="49" t="s">
        <v>30</v>
      </c>
      <c r="C13" s="82">
        <v>17</v>
      </c>
      <c r="D13" s="50" t="s">
        <v>32</v>
      </c>
      <c r="E13" s="39"/>
    </row>
    <row r="14" spans="2:26" ht="13.5" thickBot="1" x14ac:dyDescent="0.45">
      <c r="B14" s="51" t="s">
        <v>31</v>
      </c>
      <c r="C14" s="83">
        <v>27.02</v>
      </c>
      <c r="D14" s="52"/>
    </row>
    <row r="15" spans="2:26" ht="13.15" thickBot="1" x14ac:dyDescent="0.4"/>
    <row r="16" spans="2:26" ht="13.15" x14ac:dyDescent="0.4">
      <c r="B16" s="22" t="s">
        <v>7</v>
      </c>
      <c r="C16" s="23"/>
      <c r="D16" s="24"/>
      <c r="E16" s="43"/>
      <c r="F16" s="43"/>
      <c r="G16" s="22" t="s">
        <v>8</v>
      </c>
      <c r="H16" s="23"/>
      <c r="I16" s="24"/>
      <c r="J16" s="43"/>
      <c r="K16" s="43"/>
      <c r="L16" s="22" t="s">
        <v>9</v>
      </c>
      <c r="M16" s="23"/>
      <c r="N16" s="24"/>
      <c r="O16" s="43"/>
      <c r="P16" s="43"/>
      <c r="Q16" s="22" t="s">
        <v>10</v>
      </c>
      <c r="R16" s="23"/>
      <c r="S16" s="24"/>
      <c r="T16" s="43"/>
      <c r="U16" s="43"/>
      <c r="V16" s="22" t="s">
        <v>12</v>
      </c>
      <c r="W16" s="23"/>
      <c r="X16" s="56"/>
      <c r="Y16" s="22"/>
      <c r="Z16" s="24"/>
    </row>
    <row r="17" spans="2:27" ht="13.15" x14ac:dyDescent="0.4">
      <c r="B17" s="25"/>
      <c r="C17" s="2" t="s">
        <v>14</v>
      </c>
      <c r="D17" s="26"/>
      <c r="E17" s="44" t="s">
        <v>33</v>
      </c>
      <c r="F17" s="44" t="s">
        <v>27</v>
      </c>
      <c r="G17" s="25"/>
      <c r="H17" s="2" t="s">
        <v>14</v>
      </c>
      <c r="I17" s="26"/>
      <c r="J17" s="44" t="s">
        <v>33</v>
      </c>
      <c r="K17" s="44" t="s">
        <v>27</v>
      </c>
      <c r="L17" s="25"/>
      <c r="M17" s="2" t="s">
        <v>14</v>
      </c>
      <c r="N17" s="26"/>
      <c r="O17" s="44" t="s">
        <v>33</v>
      </c>
      <c r="P17" s="44" t="s">
        <v>27</v>
      </c>
      <c r="Q17" s="25"/>
      <c r="R17" s="2" t="s">
        <v>14</v>
      </c>
      <c r="S17" s="26"/>
      <c r="T17" s="44" t="s">
        <v>33</v>
      </c>
      <c r="U17" s="44" t="s">
        <v>27</v>
      </c>
      <c r="V17" s="25"/>
      <c r="W17" s="2" t="s">
        <v>14</v>
      </c>
      <c r="X17" s="57"/>
      <c r="Y17" s="25" t="s">
        <v>33</v>
      </c>
      <c r="Z17" s="67" t="s">
        <v>27</v>
      </c>
    </row>
    <row r="18" spans="2:27" ht="13.5" thickBot="1" x14ac:dyDescent="0.45">
      <c r="B18" s="35" t="s">
        <v>13</v>
      </c>
      <c r="C18" s="36" t="s">
        <v>16</v>
      </c>
      <c r="D18" s="37" t="s">
        <v>15</v>
      </c>
      <c r="E18" s="45" t="s">
        <v>34</v>
      </c>
      <c r="F18" s="45" t="s">
        <v>28</v>
      </c>
      <c r="G18" s="35" t="s">
        <v>3</v>
      </c>
      <c r="H18" s="36" t="s">
        <v>16</v>
      </c>
      <c r="I18" s="37" t="s">
        <v>15</v>
      </c>
      <c r="J18" s="45" t="s">
        <v>34</v>
      </c>
      <c r="K18" s="45" t="s">
        <v>28</v>
      </c>
      <c r="L18" s="35" t="s">
        <v>3</v>
      </c>
      <c r="M18" s="36" t="s">
        <v>16</v>
      </c>
      <c r="N18" s="37" t="s">
        <v>15</v>
      </c>
      <c r="O18" s="45" t="s">
        <v>34</v>
      </c>
      <c r="P18" s="45" t="s">
        <v>28</v>
      </c>
      <c r="Q18" s="35" t="s">
        <v>3</v>
      </c>
      <c r="R18" s="36" t="s">
        <v>16</v>
      </c>
      <c r="S18" s="37" t="s">
        <v>15</v>
      </c>
      <c r="T18" s="45" t="s">
        <v>34</v>
      </c>
      <c r="U18" s="45" t="s">
        <v>28</v>
      </c>
      <c r="V18" s="35" t="s">
        <v>3</v>
      </c>
      <c r="W18" s="36" t="s">
        <v>16</v>
      </c>
      <c r="X18" s="58" t="s">
        <v>15</v>
      </c>
      <c r="Y18" s="35" t="s">
        <v>34</v>
      </c>
      <c r="Z18" s="68" t="s">
        <v>28</v>
      </c>
      <c r="AA18" s="6"/>
    </row>
    <row r="19" spans="2:27" x14ac:dyDescent="0.35">
      <c r="B19" s="29">
        <v>300</v>
      </c>
      <c r="C19" s="30">
        <v>24.3</v>
      </c>
      <c r="D19" s="31">
        <v>1.244</v>
      </c>
      <c r="E19" s="46">
        <v>60</v>
      </c>
      <c r="F19" s="46">
        <v>19.920000000000002</v>
      </c>
      <c r="G19" s="29">
        <v>300</v>
      </c>
      <c r="H19" s="32">
        <v>33.1</v>
      </c>
      <c r="I19" s="33">
        <v>1.2490000000000001</v>
      </c>
      <c r="J19" s="61">
        <v>60</v>
      </c>
      <c r="K19" s="59">
        <v>21.07</v>
      </c>
      <c r="L19" s="29">
        <v>300</v>
      </c>
      <c r="M19" s="34">
        <v>42.3</v>
      </c>
      <c r="N19" s="33">
        <v>1.252</v>
      </c>
      <c r="O19" s="61">
        <v>60</v>
      </c>
      <c r="P19" s="59">
        <v>26.71</v>
      </c>
      <c r="Q19" s="29">
        <v>300</v>
      </c>
      <c r="R19" s="30">
        <v>51.9</v>
      </c>
      <c r="S19" s="31">
        <v>1.2529999999999999</v>
      </c>
      <c r="T19" s="46">
        <v>55</v>
      </c>
      <c r="U19" s="46">
        <v>29.57</v>
      </c>
      <c r="V19" s="29">
        <v>300</v>
      </c>
      <c r="W19" s="30">
        <v>62.3</v>
      </c>
      <c r="X19" s="63">
        <v>1.262</v>
      </c>
      <c r="Y19" s="65">
        <v>50</v>
      </c>
      <c r="Z19" s="33">
        <v>31.57</v>
      </c>
    </row>
    <row r="20" spans="2:27" x14ac:dyDescent="0.35">
      <c r="B20" s="3">
        <v>400</v>
      </c>
      <c r="C20" s="20">
        <v>31.1</v>
      </c>
      <c r="D20" s="4">
        <v>1.2490000000000001</v>
      </c>
      <c r="E20" s="46">
        <v>60</v>
      </c>
      <c r="F20" s="47">
        <v>12.66</v>
      </c>
      <c r="G20" s="3">
        <v>400</v>
      </c>
      <c r="H20" s="21">
        <v>42.3</v>
      </c>
      <c r="I20" s="28">
        <v>1.254</v>
      </c>
      <c r="J20" s="62">
        <v>60</v>
      </c>
      <c r="K20" s="60">
        <v>14.11</v>
      </c>
      <c r="L20" s="3">
        <v>400</v>
      </c>
      <c r="M20" s="1">
        <v>55.5</v>
      </c>
      <c r="N20" s="28">
        <v>1.2569999999999999</v>
      </c>
      <c r="O20" s="62">
        <v>60</v>
      </c>
      <c r="P20" s="60">
        <v>18.78</v>
      </c>
      <c r="Q20" s="27">
        <v>400</v>
      </c>
      <c r="R20" s="20">
        <v>67.2</v>
      </c>
      <c r="S20" s="4">
        <v>1.2609999999999999</v>
      </c>
      <c r="T20" s="47">
        <v>55</v>
      </c>
      <c r="U20" s="47">
        <v>22.11</v>
      </c>
      <c r="V20" s="3">
        <v>400</v>
      </c>
      <c r="W20" s="20">
        <v>81</v>
      </c>
      <c r="X20" s="64">
        <v>1.27</v>
      </c>
      <c r="Y20" s="66">
        <v>50</v>
      </c>
      <c r="Z20" s="28">
        <v>24.67</v>
      </c>
      <c r="AA20" s="19"/>
    </row>
    <row r="21" spans="2:27" x14ac:dyDescent="0.35">
      <c r="B21" s="3">
        <v>500</v>
      </c>
      <c r="C21" s="20">
        <v>38</v>
      </c>
      <c r="D21" s="4">
        <v>1.2549999999999999</v>
      </c>
      <c r="E21" s="46">
        <v>60</v>
      </c>
      <c r="F21" s="47">
        <v>13.1</v>
      </c>
      <c r="G21" s="3">
        <v>500</v>
      </c>
      <c r="H21" s="21">
        <v>51.6</v>
      </c>
      <c r="I21" s="28">
        <v>1.258</v>
      </c>
      <c r="J21" s="62">
        <v>60</v>
      </c>
      <c r="K21" s="60">
        <v>14.78</v>
      </c>
      <c r="L21" s="3">
        <v>500</v>
      </c>
      <c r="M21" s="1">
        <v>68.3</v>
      </c>
      <c r="N21" s="28">
        <v>1.2629999999999999</v>
      </c>
      <c r="O21" s="62">
        <v>60</v>
      </c>
      <c r="P21" s="60">
        <v>19.59</v>
      </c>
      <c r="Q21" s="27">
        <v>500</v>
      </c>
      <c r="R21" s="20">
        <v>82.2</v>
      </c>
      <c r="S21" s="4">
        <v>1.27</v>
      </c>
      <c r="T21" s="47">
        <v>55</v>
      </c>
      <c r="U21" s="47">
        <v>23.22</v>
      </c>
      <c r="V21" s="3">
        <v>500</v>
      </c>
      <c r="W21" s="20">
        <v>99.4</v>
      </c>
      <c r="X21" s="64">
        <v>1.278</v>
      </c>
      <c r="Y21" s="66">
        <v>50</v>
      </c>
      <c r="Z21" s="28">
        <v>25.85</v>
      </c>
      <c r="AA21" s="19"/>
    </row>
    <row r="22" spans="2:27" x14ac:dyDescent="0.35">
      <c r="B22" s="3">
        <v>600</v>
      </c>
      <c r="C22" s="20">
        <v>44.8</v>
      </c>
      <c r="D22" s="4">
        <v>1.2609999999999999</v>
      </c>
      <c r="E22" s="46">
        <v>60</v>
      </c>
      <c r="F22" s="47">
        <v>13.73</v>
      </c>
      <c r="G22" s="3">
        <v>600</v>
      </c>
      <c r="H22" s="21">
        <v>60.8</v>
      </c>
      <c r="I22" s="28">
        <v>1.2629999999999999</v>
      </c>
      <c r="J22" s="62">
        <v>60</v>
      </c>
      <c r="K22" s="60">
        <v>19.45</v>
      </c>
      <c r="L22" s="3">
        <v>600</v>
      </c>
      <c r="M22" s="1">
        <v>81.099999999999994</v>
      </c>
      <c r="N22" s="28">
        <v>1.268</v>
      </c>
      <c r="O22" s="62">
        <v>60</v>
      </c>
      <c r="P22" s="60">
        <v>25.98</v>
      </c>
      <c r="Q22" s="27">
        <v>600</v>
      </c>
      <c r="R22" s="20">
        <v>97</v>
      </c>
      <c r="S22" s="4">
        <v>1.278</v>
      </c>
      <c r="T22" s="47">
        <v>55</v>
      </c>
      <c r="U22" s="47">
        <v>30.49</v>
      </c>
      <c r="V22" s="3">
        <v>600</v>
      </c>
      <c r="W22" s="20">
        <v>117.5</v>
      </c>
      <c r="X22" s="64">
        <v>1.2869999999999999</v>
      </c>
      <c r="Y22" s="66">
        <v>50</v>
      </c>
      <c r="Z22" s="28">
        <v>33.9</v>
      </c>
      <c r="AA22" s="19"/>
    </row>
    <row r="23" spans="2:27" x14ac:dyDescent="0.35">
      <c r="B23" s="3">
        <v>750</v>
      </c>
      <c r="C23" s="20">
        <v>55</v>
      </c>
      <c r="D23" s="4">
        <v>1.27</v>
      </c>
      <c r="E23" s="46">
        <v>60</v>
      </c>
      <c r="F23" s="47">
        <v>14.68</v>
      </c>
      <c r="G23" s="3">
        <v>750</v>
      </c>
      <c r="H23" s="21">
        <v>74.5</v>
      </c>
      <c r="I23" s="28">
        <v>1.27</v>
      </c>
      <c r="J23" s="62">
        <v>55</v>
      </c>
      <c r="K23" s="60">
        <v>16.489999999999998</v>
      </c>
      <c r="L23" s="3">
        <v>750</v>
      </c>
      <c r="M23" s="1">
        <v>100</v>
      </c>
      <c r="N23" s="28">
        <v>1.276</v>
      </c>
      <c r="O23" s="62">
        <v>50</v>
      </c>
      <c r="P23" s="60">
        <v>21.86</v>
      </c>
      <c r="Q23" s="27">
        <v>750</v>
      </c>
      <c r="R23" s="20">
        <v>119</v>
      </c>
      <c r="S23" s="4">
        <v>1.2909999999999999</v>
      </c>
      <c r="T23" s="47">
        <v>45</v>
      </c>
      <c r="U23" s="47">
        <v>25.49</v>
      </c>
      <c r="V23" s="3">
        <v>750</v>
      </c>
      <c r="W23" s="20">
        <v>144.4</v>
      </c>
      <c r="X23" s="64">
        <v>1.2989999999999999</v>
      </c>
      <c r="Y23" s="66">
        <v>40</v>
      </c>
      <c r="Z23" s="28">
        <v>28.48</v>
      </c>
      <c r="AA23" s="19"/>
    </row>
    <row r="24" spans="2:27" x14ac:dyDescent="0.35">
      <c r="B24" s="3">
        <v>800</v>
      </c>
      <c r="C24" s="20">
        <v>58.4</v>
      </c>
      <c r="D24" s="4">
        <v>1.2729999999999999</v>
      </c>
      <c r="E24" s="46">
        <v>60</v>
      </c>
      <c r="F24" s="47">
        <v>19.48</v>
      </c>
      <c r="G24" s="3">
        <v>800</v>
      </c>
      <c r="H24" s="21">
        <v>79.099999999999994</v>
      </c>
      <c r="I24" s="28">
        <v>1.272</v>
      </c>
      <c r="J24" s="62">
        <v>55</v>
      </c>
      <c r="K24" s="60">
        <v>22.79</v>
      </c>
      <c r="L24" s="3">
        <v>800</v>
      </c>
      <c r="M24" s="1">
        <v>106.3</v>
      </c>
      <c r="N24" s="28">
        <v>1.2789999999999999</v>
      </c>
      <c r="O24" s="62">
        <v>50</v>
      </c>
      <c r="P24" s="60">
        <v>29.9</v>
      </c>
      <c r="Q24" s="27">
        <v>800</v>
      </c>
      <c r="R24" s="20">
        <v>126.3</v>
      </c>
      <c r="S24" s="4">
        <v>1.2949999999999999</v>
      </c>
      <c r="T24" s="47">
        <v>45</v>
      </c>
      <c r="U24" s="47">
        <v>35.17</v>
      </c>
      <c r="V24" s="3">
        <v>800</v>
      </c>
      <c r="W24" s="20">
        <v>153.30000000000001</v>
      </c>
      <c r="X24" s="64">
        <v>1.3029999999999999</v>
      </c>
      <c r="Y24" s="66">
        <v>40</v>
      </c>
      <c r="Z24" s="28">
        <v>39.14</v>
      </c>
      <c r="AA24" s="19"/>
    </row>
    <row r="25" spans="2:27" x14ac:dyDescent="0.35">
      <c r="B25" s="3">
        <v>900</v>
      </c>
      <c r="C25" s="20">
        <v>65.099999999999994</v>
      </c>
      <c r="D25" s="4">
        <v>1.2789999999999999</v>
      </c>
      <c r="E25" s="46">
        <v>60</v>
      </c>
      <c r="F25" s="47">
        <v>15.58</v>
      </c>
      <c r="G25" s="3">
        <v>900</v>
      </c>
      <c r="H25" s="21">
        <v>88.2</v>
      </c>
      <c r="I25" s="28">
        <v>1.2769999999999999</v>
      </c>
      <c r="J25" s="62">
        <v>55</v>
      </c>
      <c r="K25" s="60">
        <v>18.170000000000002</v>
      </c>
      <c r="L25" s="3">
        <v>900</v>
      </c>
      <c r="M25" s="1">
        <v>118.9</v>
      </c>
      <c r="N25" s="28">
        <v>1.284</v>
      </c>
      <c r="O25" s="62">
        <v>50</v>
      </c>
      <c r="P25" s="60">
        <v>23.75</v>
      </c>
      <c r="Q25" s="27">
        <v>900</v>
      </c>
      <c r="R25" s="20">
        <v>140.80000000000001</v>
      </c>
      <c r="S25" s="4">
        <v>1.3029999999999999</v>
      </c>
      <c r="T25" s="47">
        <v>45</v>
      </c>
      <c r="U25" s="47">
        <v>28.06</v>
      </c>
      <c r="V25" s="3">
        <v>900</v>
      </c>
      <c r="W25" s="20">
        <v>171</v>
      </c>
      <c r="X25" s="64">
        <v>1.3109999999999999</v>
      </c>
      <c r="Y25" s="66">
        <v>40</v>
      </c>
      <c r="Z25" s="28">
        <v>31.32</v>
      </c>
      <c r="AA25" s="19"/>
    </row>
    <row r="26" spans="2:27" x14ac:dyDescent="0.35">
      <c r="B26" s="27">
        <v>1000</v>
      </c>
      <c r="C26" s="20">
        <v>72.099999999999994</v>
      </c>
      <c r="D26" s="4">
        <v>1.2849999999999999</v>
      </c>
      <c r="E26" s="46">
        <v>60</v>
      </c>
      <c r="F26" s="47">
        <v>16.670000000000002</v>
      </c>
      <c r="G26" s="27">
        <v>1000</v>
      </c>
      <c r="H26" s="21">
        <v>97.4</v>
      </c>
      <c r="I26" s="28">
        <v>1.2809999999999999</v>
      </c>
      <c r="J26" s="62">
        <v>55</v>
      </c>
      <c r="K26" s="60">
        <v>19.09</v>
      </c>
      <c r="L26" s="27">
        <v>1000</v>
      </c>
      <c r="M26" s="1">
        <v>131.5</v>
      </c>
      <c r="N26" s="28">
        <v>1.29</v>
      </c>
      <c r="O26" s="62">
        <v>50</v>
      </c>
      <c r="P26" s="60">
        <v>24.67</v>
      </c>
      <c r="Q26" s="27">
        <v>1000</v>
      </c>
      <c r="R26" s="20">
        <v>155.4</v>
      </c>
      <c r="S26" s="4">
        <v>1.3120000000000001</v>
      </c>
      <c r="T26" s="47">
        <v>45</v>
      </c>
      <c r="U26" s="47">
        <v>29.16</v>
      </c>
      <c r="V26" s="27">
        <v>1000</v>
      </c>
      <c r="W26" s="20">
        <v>188.6</v>
      </c>
      <c r="X26" s="64">
        <v>1.319</v>
      </c>
      <c r="Y26" s="66">
        <v>40</v>
      </c>
      <c r="Z26" s="28">
        <v>32.83</v>
      </c>
      <c r="AA26" s="19"/>
    </row>
    <row r="27" spans="2:27" x14ac:dyDescent="0.35">
      <c r="B27" s="27">
        <v>1200</v>
      </c>
      <c r="C27" s="20">
        <v>85.6</v>
      </c>
      <c r="D27" s="4">
        <v>1.294</v>
      </c>
      <c r="E27" s="46">
        <v>60</v>
      </c>
      <c r="F27" s="47">
        <v>17.87</v>
      </c>
      <c r="G27" s="27">
        <v>1200</v>
      </c>
      <c r="H27" s="21">
        <v>116</v>
      </c>
      <c r="I27" s="28">
        <v>1.29</v>
      </c>
      <c r="J27" s="62">
        <v>30</v>
      </c>
      <c r="K27" s="60">
        <v>20.9</v>
      </c>
      <c r="L27" s="27">
        <v>1200</v>
      </c>
      <c r="M27" s="1">
        <v>156.6</v>
      </c>
      <c r="N27" s="28">
        <v>1.2969999999999999</v>
      </c>
      <c r="O27" s="62">
        <v>30</v>
      </c>
      <c r="P27" s="60">
        <v>27.13</v>
      </c>
      <c r="Q27" s="27">
        <v>1200</v>
      </c>
      <c r="R27" s="20">
        <v>184.5</v>
      </c>
      <c r="S27" s="4">
        <v>1.32</v>
      </c>
      <c r="T27" s="47">
        <v>30</v>
      </c>
      <c r="U27" s="47">
        <v>32.26</v>
      </c>
      <c r="V27" s="27">
        <v>1200</v>
      </c>
      <c r="W27" s="20">
        <v>223.8</v>
      </c>
      <c r="X27" s="64">
        <v>1.3220000000000001</v>
      </c>
      <c r="Y27" s="66">
        <v>30</v>
      </c>
      <c r="Z27" s="28">
        <v>36.619999999999997</v>
      </c>
      <c r="AA27" s="19"/>
    </row>
    <row r="28" spans="2:27" x14ac:dyDescent="0.35">
      <c r="B28" s="27">
        <v>1500</v>
      </c>
      <c r="C28" s="20">
        <v>106.4</v>
      </c>
      <c r="D28" s="4">
        <v>1.3069999999999999</v>
      </c>
      <c r="E28" s="47">
        <v>30</v>
      </c>
      <c r="F28" s="47">
        <v>25.14</v>
      </c>
      <c r="G28" s="27">
        <v>1500</v>
      </c>
      <c r="H28" s="21">
        <v>144.4</v>
      </c>
      <c r="I28" s="28">
        <v>1.302</v>
      </c>
      <c r="J28" s="62">
        <v>30</v>
      </c>
      <c r="K28" s="60">
        <v>30.02</v>
      </c>
      <c r="L28" s="27">
        <v>1500</v>
      </c>
      <c r="M28" s="1">
        <v>194.3</v>
      </c>
      <c r="N28" s="28">
        <v>1.3080000000000001</v>
      </c>
      <c r="O28" s="62">
        <v>30</v>
      </c>
      <c r="P28" s="60">
        <v>39.090000000000003</v>
      </c>
      <c r="Q28" s="27">
        <v>1500</v>
      </c>
      <c r="R28" s="20">
        <v>228.4</v>
      </c>
      <c r="S28" s="4">
        <v>1.3320000000000001</v>
      </c>
      <c r="T28" s="47">
        <v>25</v>
      </c>
      <c r="U28" s="47">
        <v>47.02</v>
      </c>
      <c r="V28" s="27">
        <v>1500</v>
      </c>
      <c r="W28" s="20">
        <v>276.3</v>
      </c>
      <c r="X28" s="64">
        <v>1.325</v>
      </c>
      <c r="Y28" s="66">
        <v>20</v>
      </c>
      <c r="Z28" s="28">
        <v>53.34</v>
      </c>
      <c r="AA28" s="19"/>
    </row>
    <row r="29" spans="2:27" x14ac:dyDescent="0.35">
      <c r="B29" s="27">
        <v>1800</v>
      </c>
      <c r="C29" s="20">
        <v>127.7</v>
      </c>
      <c r="D29" s="4">
        <v>1.321</v>
      </c>
      <c r="E29" s="47">
        <v>30</v>
      </c>
      <c r="F29" s="47">
        <v>28.5</v>
      </c>
      <c r="G29" s="27">
        <v>1800</v>
      </c>
      <c r="H29" s="21">
        <v>173.6</v>
      </c>
      <c r="I29" s="28">
        <v>1.3149999999999999</v>
      </c>
      <c r="J29" s="62">
        <v>30</v>
      </c>
      <c r="K29" s="60">
        <v>34.76</v>
      </c>
      <c r="L29" s="27">
        <v>1800</v>
      </c>
      <c r="M29" s="1">
        <v>232.3</v>
      </c>
      <c r="N29" s="28">
        <v>1.3180000000000001</v>
      </c>
      <c r="O29" s="62">
        <v>30</v>
      </c>
      <c r="P29" s="60">
        <v>46.53</v>
      </c>
      <c r="Q29" s="27">
        <v>1800</v>
      </c>
      <c r="R29" s="20">
        <v>272.89999999999998</v>
      </c>
      <c r="S29" s="4">
        <v>1.345</v>
      </c>
      <c r="T29" s="47">
        <v>25</v>
      </c>
      <c r="U29" s="47">
        <v>54.7</v>
      </c>
      <c r="V29" s="27">
        <v>1800</v>
      </c>
      <c r="W29" s="20">
        <v>328.9</v>
      </c>
      <c r="X29" s="64">
        <v>1.329</v>
      </c>
      <c r="Y29" s="66">
        <v>20</v>
      </c>
      <c r="Z29" s="28">
        <v>61.9</v>
      </c>
      <c r="AA29" s="19"/>
    </row>
    <row r="30" spans="2:27" x14ac:dyDescent="0.35">
      <c r="B30" s="27">
        <v>2000</v>
      </c>
      <c r="C30" s="20">
        <v>142.30000000000001</v>
      </c>
      <c r="D30" s="4">
        <v>1.32</v>
      </c>
      <c r="E30" s="47">
        <v>30</v>
      </c>
      <c r="F30" s="47">
        <v>30.77</v>
      </c>
      <c r="G30" s="27">
        <v>2000</v>
      </c>
      <c r="H30" s="21">
        <v>193.7</v>
      </c>
      <c r="I30" s="28">
        <v>1.3129999999999999</v>
      </c>
      <c r="J30" s="62">
        <v>30</v>
      </c>
      <c r="K30" s="60">
        <v>37.409999999999997</v>
      </c>
      <c r="L30" s="27">
        <v>2000</v>
      </c>
      <c r="M30" s="1">
        <v>257.8</v>
      </c>
      <c r="N30" s="28">
        <v>1.3149999999999999</v>
      </c>
      <c r="O30" s="62">
        <v>30</v>
      </c>
      <c r="P30" s="60">
        <v>50.04</v>
      </c>
      <c r="Q30" s="27">
        <v>2000</v>
      </c>
      <c r="R30" s="20">
        <v>302.89999999999998</v>
      </c>
      <c r="S30" s="4">
        <v>1.3380000000000001</v>
      </c>
      <c r="T30" s="47">
        <v>25</v>
      </c>
      <c r="U30" s="47">
        <v>59</v>
      </c>
      <c r="V30" s="27">
        <v>2000</v>
      </c>
      <c r="W30" s="20">
        <v>364</v>
      </c>
      <c r="X30" s="64">
        <v>1.3280000000000001</v>
      </c>
      <c r="Y30" s="66">
        <v>15</v>
      </c>
      <c r="Z30" s="28">
        <v>67.36</v>
      </c>
      <c r="AA30" s="19"/>
    </row>
    <row r="31" spans="2:27" x14ac:dyDescent="0.35">
      <c r="B31" s="27">
        <v>2200</v>
      </c>
      <c r="C31" s="20">
        <v>157.19999999999999</v>
      </c>
      <c r="D31" s="4">
        <v>1.32</v>
      </c>
      <c r="E31" s="47">
        <v>30</v>
      </c>
      <c r="F31" s="47">
        <v>32.71</v>
      </c>
      <c r="G31" s="27">
        <v>2200</v>
      </c>
      <c r="H31" s="21">
        <v>214.2</v>
      </c>
      <c r="I31" s="28">
        <v>1.3109999999999999</v>
      </c>
      <c r="J31" s="62">
        <v>30</v>
      </c>
      <c r="K31" s="60">
        <v>39.81</v>
      </c>
      <c r="L31" s="27">
        <v>2200</v>
      </c>
      <c r="M31" s="1">
        <v>283.5</v>
      </c>
      <c r="N31" s="28">
        <v>1.3109999999999999</v>
      </c>
      <c r="O31" s="62">
        <v>30</v>
      </c>
      <c r="P31" s="60">
        <v>54.55</v>
      </c>
      <c r="Q31" s="27">
        <v>2200</v>
      </c>
      <c r="R31" s="20">
        <v>333.3</v>
      </c>
      <c r="S31" s="4">
        <v>1.3320000000000001</v>
      </c>
      <c r="T31" s="47">
        <v>15</v>
      </c>
      <c r="U31" s="47">
        <v>63.9</v>
      </c>
      <c r="V31" s="27">
        <v>2200</v>
      </c>
      <c r="W31" s="20">
        <v>399.2</v>
      </c>
      <c r="X31" s="64">
        <v>1.3260000000000001</v>
      </c>
      <c r="Y31" s="66">
        <v>13</v>
      </c>
      <c r="Z31" s="28">
        <v>72.72</v>
      </c>
      <c r="AA31" s="19"/>
    </row>
    <row r="32" spans="2:27" x14ac:dyDescent="0.35">
      <c r="B32" s="27">
        <v>2500</v>
      </c>
      <c r="C32" s="20">
        <v>180.1</v>
      </c>
      <c r="D32" s="4">
        <v>1.319</v>
      </c>
      <c r="E32" s="47">
        <v>20</v>
      </c>
      <c r="F32" s="47">
        <v>39.369999999999997</v>
      </c>
      <c r="G32" s="27">
        <v>2500</v>
      </c>
      <c r="H32" s="21">
        <v>246</v>
      </c>
      <c r="I32" s="28">
        <v>1.3080000000000001</v>
      </c>
      <c r="J32" s="62">
        <v>20</v>
      </c>
      <c r="K32" s="60">
        <v>49.03</v>
      </c>
      <c r="L32" s="27">
        <v>2500</v>
      </c>
      <c r="M32" s="1">
        <v>322.3</v>
      </c>
      <c r="N32" s="28">
        <v>1.3049999999999999</v>
      </c>
      <c r="O32" s="62">
        <v>20</v>
      </c>
      <c r="P32" s="60">
        <v>67.06</v>
      </c>
      <c r="Q32" s="27">
        <v>2500</v>
      </c>
      <c r="R32" s="20">
        <v>379.7</v>
      </c>
      <c r="S32" s="4">
        <v>1.3220000000000001</v>
      </c>
      <c r="T32" s="47">
        <v>15</v>
      </c>
      <c r="U32" s="47">
        <v>78.489999999999995</v>
      </c>
      <c r="V32" s="27">
        <v>2500</v>
      </c>
      <c r="W32" s="20">
        <v>454.4</v>
      </c>
      <c r="X32" s="64">
        <v>1.325</v>
      </c>
      <c r="Y32" s="66">
        <v>13</v>
      </c>
      <c r="Z32" s="28">
        <v>90.56</v>
      </c>
      <c r="AA32" s="19"/>
    </row>
    <row r="33" spans="2:27" x14ac:dyDescent="0.35">
      <c r="C33" s="19"/>
      <c r="H33" s="19"/>
      <c r="I33" s="19"/>
      <c r="J33" s="19"/>
      <c r="K33" s="19"/>
      <c r="N33" s="19"/>
      <c r="O33" s="19"/>
      <c r="P33" s="19"/>
      <c r="Q33" s="19"/>
      <c r="R33" s="19"/>
      <c r="W33" s="19"/>
      <c r="X33" s="19"/>
      <c r="Y33" s="19"/>
      <c r="Z33" s="19"/>
      <c r="AA33" s="19"/>
    </row>
    <row r="34" spans="2:27" x14ac:dyDescent="0.35">
      <c r="C34" s="19"/>
      <c r="H34" s="19"/>
      <c r="I34" s="19"/>
      <c r="J34" s="19"/>
      <c r="K34" s="19"/>
      <c r="N34" s="19"/>
      <c r="O34" s="19"/>
      <c r="P34" s="19"/>
      <c r="Q34" s="19"/>
      <c r="R34" s="19"/>
      <c r="W34" s="19"/>
      <c r="X34" s="19"/>
      <c r="Y34" s="19"/>
      <c r="Z34" s="19"/>
      <c r="AA34" s="19"/>
    </row>
    <row r="35" spans="2:27" x14ac:dyDescent="0.35">
      <c r="C35" s="19"/>
      <c r="H35" s="19"/>
      <c r="I35" s="19"/>
      <c r="J35" s="19"/>
      <c r="K35" s="19"/>
      <c r="N35" s="19"/>
      <c r="O35" s="19"/>
      <c r="P35" s="19"/>
      <c r="Q35" s="19"/>
      <c r="R35" s="19"/>
      <c r="W35" s="19"/>
      <c r="X35" s="19"/>
      <c r="Y35" s="19"/>
      <c r="Z35" s="19"/>
      <c r="AA35" s="19"/>
    </row>
    <row r="36" spans="2:27" x14ac:dyDescent="0.35">
      <c r="B36" t="s">
        <v>40</v>
      </c>
      <c r="C36" s="19" t="s">
        <v>39</v>
      </c>
      <c r="H36" s="19"/>
      <c r="I36" s="19"/>
      <c r="J36" s="19"/>
      <c r="K36" s="19"/>
      <c r="N36" s="19"/>
      <c r="O36" s="19"/>
      <c r="P36" s="19"/>
      <c r="Q36" s="19"/>
      <c r="R36" s="19"/>
      <c r="W36" s="19"/>
      <c r="X36" s="19"/>
      <c r="Y36" s="19"/>
      <c r="Z36" s="19"/>
      <c r="AA36" s="19"/>
    </row>
    <row r="37" spans="2:27" x14ac:dyDescent="0.35">
      <c r="C37" s="19"/>
      <c r="H37" s="19"/>
      <c r="I37" s="19"/>
      <c r="J37" s="19"/>
      <c r="K37" s="19"/>
      <c r="N37" s="19"/>
      <c r="O37" s="19"/>
      <c r="P37" s="19"/>
      <c r="Q37" s="19"/>
      <c r="R37" s="19"/>
      <c r="W37" s="19"/>
      <c r="X37" s="19"/>
      <c r="Y37" s="19"/>
      <c r="Z37" s="19"/>
      <c r="AA37" s="19"/>
    </row>
    <row r="38" spans="2:27" x14ac:dyDescent="0.35">
      <c r="C38" s="19"/>
      <c r="H38" s="19"/>
      <c r="I38" s="19"/>
      <c r="J38" s="19"/>
      <c r="K38" s="19"/>
      <c r="N38" s="19"/>
      <c r="O38" s="19"/>
      <c r="P38" s="19"/>
      <c r="Q38" s="19"/>
      <c r="R38" s="19"/>
      <c r="W38" s="19"/>
      <c r="X38" s="19"/>
      <c r="Y38" s="19"/>
      <c r="Z38" s="19"/>
      <c r="AA38" s="19"/>
    </row>
    <row r="39" spans="2:27" x14ac:dyDescent="0.35">
      <c r="C39" s="19"/>
      <c r="H39" s="19"/>
      <c r="I39" s="19"/>
      <c r="J39" s="19"/>
      <c r="K39" s="19"/>
      <c r="N39" s="19"/>
      <c r="O39" s="19"/>
      <c r="P39" s="19"/>
      <c r="Q39" s="19"/>
      <c r="R39" s="19"/>
      <c r="W39" s="19"/>
      <c r="X39" s="19"/>
      <c r="Y39" s="19"/>
      <c r="Z39" s="19"/>
      <c r="AA39" s="19"/>
    </row>
    <row r="40" spans="2:27" x14ac:dyDescent="0.35">
      <c r="C40" s="19"/>
      <c r="H40" s="19"/>
      <c r="I40" s="19"/>
      <c r="J40" s="19"/>
      <c r="K40" s="19"/>
      <c r="N40" s="19"/>
      <c r="O40" s="19"/>
      <c r="P40" s="19"/>
      <c r="Q40" s="19"/>
      <c r="R40" s="19"/>
      <c r="W40" s="19"/>
      <c r="X40" s="19"/>
      <c r="Y40" s="19"/>
      <c r="Z40" s="19"/>
      <c r="AA40" s="19"/>
    </row>
    <row r="41" spans="2:27" x14ac:dyDescent="0.35">
      <c r="C41" s="19"/>
      <c r="H41" s="19"/>
      <c r="I41" s="19"/>
      <c r="J41" s="19"/>
      <c r="K41" s="19"/>
      <c r="N41" s="19"/>
      <c r="O41" s="19"/>
      <c r="P41" s="19"/>
      <c r="Q41" s="19"/>
      <c r="R41" s="19"/>
      <c r="W41" s="19"/>
      <c r="X41" s="19"/>
      <c r="Y41" s="19"/>
      <c r="Z41" s="19"/>
      <c r="AA41" s="19"/>
    </row>
    <row r="42" spans="2:27" x14ac:dyDescent="0.35">
      <c r="C42" s="19"/>
      <c r="H42" s="19"/>
      <c r="I42" s="19"/>
      <c r="J42" s="19"/>
      <c r="K42" s="19"/>
      <c r="N42" s="19"/>
      <c r="O42" s="19"/>
      <c r="P42" s="19"/>
      <c r="Q42" s="19"/>
      <c r="R42" s="19"/>
      <c r="W42" s="19"/>
      <c r="X42" s="19"/>
      <c r="Y42" s="19"/>
      <c r="Z42" s="19"/>
      <c r="AA42" s="19"/>
    </row>
    <row r="43" spans="2:27" x14ac:dyDescent="0.35">
      <c r="C43" s="19"/>
      <c r="H43" s="19"/>
      <c r="I43" s="19"/>
      <c r="J43" s="19"/>
      <c r="K43" s="19"/>
      <c r="N43" s="19"/>
      <c r="O43" s="19"/>
      <c r="P43" s="19"/>
      <c r="Q43" s="19"/>
      <c r="R43" s="19"/>
      <c r="W43" s="19"/>
      <c r="X43" s="19"/>
      <c r="Y43" s="19"/>
      <c r="Z43" s="19"/>
      <c r="AA43" s="19"/>
    </row>
    <row r="44" spans="2:27" x14ac:dyDescent="0.35">
      <c r="C44" s="19"/>
      <c r="H44" s="19"/>
      <c r="I44" s="19"/>
      <c r="J44" s="19"/>
      <c r="K44" s="19"/>
      <c r="N44" s="19"/>
      <c r="O44" s="19"/>
      <c r="P44" s="19"/>
      <c r="Q44" s="19"/>
      <c r="R44" s="19"/>
      <c r="W44" s="19"/>
      <c r="X44" s="19"/>
      <c r="Y44" s="19"/>
      <c r="Z44" s="19"/>
      <c r="AA44" s="19"/>
    </row>
    <row r="45" spans="2:27" x14ac:dyDescent="0.35">
      <c r="C45" s="19"/>
      <c r="H45" s="19"/>
      <c r="I45" s="19"/>
      <c r="J45" s="19"/>
      <c r="K45" s="19"/>
      <c r="N45" s="19"/>
      <c r="O45" s="19"/>
      <c r="P45" s="19"/>
      <c r="Q45" s="19"/>
      <c r="R45" s="19"/>
      <c r="W45" s="19"/>
      <c r="X45" s="19"/>
      <c r="Y45" s="19"/>
      <c r="Z45" s="19"/>
      <c r="AA45" s="19"/>
    </row>
    <row r="46" spans="2:27" x14ac:dyDescent="0.35">
      <c r="C46" s="19"/>
      <c r="H46" s="19"/>
      <c r="I46" s="19"/>
      <c r="J46" s="19"/>
      <c r="K46" s="19"/>
      <c r="N46" s="19"/>
      <c r="O46" s="19"/>
      <c r="P46" s="19"/>
      <c r="Q46" s="19"/>
      <c r="R46" s="19"/>
      <c r="W46" s="19"/>
      <c r="X46" s="19"/>
      <c r="Y46" s="19"/>
      <c r="Z46" s="19"/>
      <c r="AA46" s="19"/>
    </row>
    <row r="47" spans="2:27" x14ac:dyDescent="0.35">
      <c r="C47" s="19"/>
      <c r="H47" s="19"/>
      <c r="I47" s="19"/>
      <c r="J47" s="19"/>
      <c r="K47" s="19"/>
      <c r="N47" s="19"/>
      <c r="O47" s="19"/>
      <c r="P47" s="19"/>
      <c r="Q47" s="19"/>
      <c r="R47" s="19"/>
      <c r="W47" s="19"/>
      <c r="X47" s="19"/>
      <c r="Y47" s="19"/>
      <c r="Z47" s="19"/>
      <c r="AA47" s="19"/>
    </row>
    <row r="48" spans="2:27" x14ac:dyDescent="0.35">
      <c r="C48" s="19"/>
      <c r="H48" s="19"/>
      <c r="I48" s="19"/>
      <c r="J48" s="19"/>
      <c r="K48" s="19"/>
      <c r="N48" s="19"/>
      <c r="O48" s="19"/>
      <c r="P48" s="19"/>
      <c r="Q48" s="19"/>
      <c r="R48" s="19"/>
      <c r="W48" s="19"/>
      <c r="X48" s="19"/>
      <c r="Y48" s="19"/>
      <c r="Z48" s="19"/>
      <c r="AA48" s="19"/>
    </row>
    <row r="49" spans="3:27" x14ac:dyDescent="0.35">
      <c r="C49" s="19"/>
      <c r="H49" s="19"/>
      <c r="I49" s="19"/>
      <c r="J49" s="19"/>
      <c r="K49" s="19"/>
      <c r="N49" s="19"/>
      <c r="O49" s="19"/>
      <c r="P49" s="19"/>
      <c r="Q49" s="19"/>
      <c r="R49" s="19"/>
      <c r="W49" s="19"/>
      <c r="X49" s="19"/>
      <c r="Y49" s="19"/>
      <c r="Z49" s="19"/>
      <c r="AA49" s="19"/>
    </row>
    <row r="50" spans="3:27" x14ac:dyDescent="0.35">
      <c r="C50" s="19"/>
      <c r="H50" s="19"/>
      <c r="I50" s="19"/>
      <c r="J50" s="19"/>
      <c r="K50" s="19"/>
      <c r="N50" s="19"/>
      <c r="O50" s="19"/>
      <c r="P50" s="19"/>
      <c r="Q50" s="19"/>
      <c r="R50" s="19"/>
      <c r="W50" s="19"/>
      <c r="X50" s="19"/>
      <c r="Y50" s="19"/>
      <c r="Z50" s="19"/>
      <c r="AA50" s="19"/>
    </row>
    <row r="51" spans="3:27" x14ac:dyDescent="0.35">
      <c r="C51" s="19"/>
      <c r="H51" s="19"/>
      <c r="I51" s="19"/>
      <c r="J51" s="19"/>
      <c r="K51" s="19"/>
      <c r="N51" s="19"/>
      <c r="O51" s="19"/>
      <c r="P51" s="19"/>
      <c r="Q51" s="19"/>
      <c r="R51" s="19"/>
      <c r="W51" s="19"/>
      <c r="X51" s="19"/>
      <c r="Y51" s="19"/>
      <c r="Z51" s="19"/>
      <c r="AA51" s="19"/>
    </row>
    <row r="52" spans="3:27" x14ac:dyDescent="0.35">
      <c r="C52" s="19"/>
      <c r="H52" s="19"/>
      <c r="I52" s="19"/>
      <c r="J52" s="19"/>
      <c r="K52" s="19"/>
      <c r="N52" s="19"/>
      <c r="O52" s="19"/>
      <c r="P52" s="19"/>
      <c r="Q52" s="19"/>
      <c r="R52" s="19"/>
      <c r="W52" s="19"/>
      <c r="X52" s="19"/>
      <c r="Y52" s="19"/>
      <c r="Z52" s="19"/>
      <c r="AA52" s="19"/>
    </row>
    <row r="53" spans="3:27" x14ac:dyDescent="0.35">
      <c r="C53" s="19"/>
      <c r="H53" s="19"/>
      <c r="I53" s="19"/>
      <c r="J53" s="19"/>
      <c r="K53" s="19"/>
      <c r="N53" s="19"/>
      <c r="O53" s="19"/>
      <c r="P53" s="19"/>
      <c r="Q53" s="19"/>
      <c r="R53" s="19"/>
      <c r="W53" s="19"/>
      <c r="X53" s="19"/>
      <c r="Y53" s="19"/>
      <c r="Z53" s="19"/>
      <c r="AA53" s="19"/>
    </row>
    <row r="54" spans="3:27" x14ac:dyDescent="0.35">
      <c r="C54" s="19"/>
      <c r="H54" s="19"/>
      <c r="I54" s="19"/>
      <c r="J54" s="19"/>
      <c r="K54" s="19"/>
      <c r="N54" s="19"/>
      <c r="O54" s="19"/>
      <c r="P54" s="19"/>
      <c r="Q54" s="19"/>
      <c r="R54" s="19"/>
      <c r="W54" s="19"/>
      <c r="X54" s="19"/>
      <c r="Y54" s="19"/>
      <c r="Z54" s="19"/>
      <c r="AA54" s="19"/>
    </row>
    <row r="55" spans="3:27" x14ac:dyDescent="0.35">
      <c r="C55" s="19"/>
      <c r="H55" s="19"/>
      <c r="I55" s="19"/>
      <c r="J55" s="19"/>
      <c r="K55" s="19"/>
      <c r="N55" s="19"/>
      <c r="O55" s="19"/>
      <c r="P55" s="19"/>
      <c r="Q55" s="19"/>
      <c r="R55" s="19"/>
      <c r="W55" s="19"/>
      <c r="X55" s="19"/>
      <c r="Y55" s="19"/>
      <c r="Z55" s="19"/>
      <c r="AA55" s="19"/>
    </row>
    <row r="56" spans="3:27" x14ac:dyDescent="0.35">
      <c r="C56" s="19"/>
      <c r="H56" s="19"/>
      <c r="I56" s="19"/>
      <c r="J56" s="19"/>
      <c r="K56" s="19"/>
      <c r="N56" s="19"/>
      <c r="O56" s="19"/>
      <c r="P56" s="19"/>
      <c r="Q56" s="19"/>
      <c r="R56" s="19"/>
      <c r="W56" s="19"/>
      <c r="X56" s="19"/>
      <c r="Y56" s="19"/>
      <c r="Z56" s="19"/>
      <c r="AA56" s="19"/>
    </row>
    <row r="57" spans="3:27" x14ac:dyDescent="0.35">
      <c r="C57" s="19"/>
      <c r="H57" s="19"/>
      <c r="I57" s="19"/>
      <c r="J57" s="19"/>
      <c r="K57" s="19"/>
      <c r="N57" s="19"/>
      <c r="O57" s="19"/>
      <c r="P57" s="19"/>
      <c r="Q57" s="19"/>
      <c r="R57" s="19"/>
      <c r="W57" s="19"/>
      <c r="X57" s="19"/>
      <c r="Y57" s="19"/>
      <c r="Z57" s="19"/>
      <c r="AA57" s="19"/>
    </row>
    <row r="58" spans="3:27" x14ac:dyDescent="0.35">
      <c r="C58" s="19"/>
      <c r="H58" s="19"/>
      <c r="I58" s="19"/>
      <c r="J58" s="19"/>
      <c r="K58" s="19"/>
      <c r="N58" s="19"/>
      <c r="O58" s="19"/>
      <c r="P58" s="19"/>
      <c r="Q58" s="19"/>
      <c r="R58" s="19"/>
      <c r="W58" s="19"/>
      <c r="X58" s="19"/>
      <c r="Y58" s="19"/>
      <c r="Z58" s="19"/>
      <c r="AA58" s="19"/>
    </row>
    <row r="59" spans="3:27" x14ac:dyDescent="0.35">
      <c r="C59" s="19"/>
      <c r="H59" s="19"/>
      <c r="I59" s="19"/>
      <c r="J59" s="19"/>
      <c r="K59" s="19"/>
      <c r="N59" s="19"/>
      <c r="O59" s="19"/>
      <c r="P59" s="19"/>
      <c r="Q59" s="19"/>
      <c r="R59" s="19"/>
      <c r="W59" s="19"/>
      <c r="X59" s="19"/>
      <c r="Y59" s="19"/>
      <c r="Z59" s="19"/>
      <c r="AA59" s="19"/>
    </row>
    <row r="60" spans="3:27" x14ac:dyDescent="0.35">
      <c r="C60" s="19"/>
      <c r="H60" s="19"/>
      <c r="I60" s="19"/>
      <c r="J60" s="19"/>
      <c r="K60" s="19"/>
      <c r="N60" s="19"/>
      <c r="O60" s="19"/>
      <c r="P60" s="19"/>
      <c r="Q60" s="19"/>
      <c r="R60" s="19"/>
      <c r="W60" s="19"/>
      <c r="X60" s="19"/>
      <c r="Y60" s="19"/>
      <c r="Z60" s="19"/>
      <c r="AA60" s="19"/>
    </row>
    <row r="61" spans="3:27" x14ac:dyDescent="0.35">
      <c r="C61" s="19"/>
      <c r="H61" s="19"/>
      <c r="I61" s="19"/>
      <c r="J61" s="19"/>
      <c r="K61" s="19"/>
      <c r="N61" s="19"/>
      <c r="O61" s="19"/>
      <c r="P61" s="19"/>
      <c r="Q61" s="19"/>
      <c r="R61" s="19"/>
    </row>
    <row r="62" spans="3:27" x14ac:dyDescent="0.35">
      <c r="C62" s="19"/>
      <c r="H62" s="19"/>
      <c r="I62" s="19"/>
      <c r="J62" s="19"/>
      <c r="K62" s="19"/>
      <c r="N62" s="19"/>
      <c r="O62" s="19"/>
      <c r="P62" s="19"/>
      <c r="Q62" s="19"/>
      <c r="R62" s="19"/>
    </row>
    <row r="63" spans="3:27" x14ac:dyDescent="0.35">
      <c r="C63" s="19"/>
      <c r="H63" s="19"/>
      <c r="I63" s="19"/>
      <c r="J63" s="19"/>
      <c r="K63" s="19"/>
      <c r="N63" s="19"/>
      <c r="O63" s="19"/>
      <c r="P63" s="19"/>
      <c r="Q63" s="19"/>
      <c r="R63" s="19"/>
    </row>
    <row r="64" spans="3:27" x14ac:dyDescent="0.35">
      <c r="C64" s="19"/>
      <c r="H64" s="19"/>
      <c r="I64" s="19"/>
      <c r="J64" s="19"/>
      <c r="K64" s="19"/>
      <c r="N64" s="19"/>
      <c r="O64" s="19"/>
      <c r="P64" s="19"/>
      <c r="Q64" s="19"/>
      <c r="R64" s="19"/>
    </row>
    <row r="65" spans="3:18" x14ac:dyDescent="0.35">
      <c r="C65" s="19"/>
      <c r="H65" s="19"/>
      <c r="I65" s="19"/>
      <c r="J65" s="19"/>
      <c r="K65" s="19"/>
      <c r="N65" s="19"/>
      <c r="O65" s="19"/>
      <c r="P65" s="19"/>
      <c r="Q65" s="19"/>
      <c r="R65" s="19"/>
    </row>
    <row r="66" spans="3:18" x14ac:dyDescent="0.35">
      <c r="C66" s="19"/>
      <c r="H66" s="19"/>
      <c r="I66" s="19"/>
      <c r="J66" s="19"/>
      <c r="K66" s="19"/>
      <c r="N66" s="19"/>
      <c r="O66" s="19"/>
      <c r="P66" s="19"/>
      <c r="Q66" s="19"/>
      <c r="R66" s="19"/>
    </row>
    <row r="67" spans="3:18" x14ac:dyDescent="0.35">
      <c r="C67" s="19"/>
      <c r="H67" s="19"/>
      <c r="I67" s="19"/>
      <c r="J67" s="19"/>
      <c r="K67" s="19"/>
      <c r="N67" s="19"/>
      <c r="O67" s="19"/>
      <c r="P67" s="19"/>
      <c r="Q67" s="19"/>
      <c r="R67" s="19"/>
    </row>
    <row r="68" spans="3:18" x14ac:dyDescent="0.35">
      <c r="C68" s="19"/>
      <c r="H68" s="19"/>
      <c r="I68" s="19"/>
      <c r="J68" s="19"/>
      <c r="K68" s="19"/>
      <c r="N68" s="19"/>
      <c r="O68" s="19"/>
      <c r="P68" s="19"/>
      <c r="Q68" s="19"/>
      <c r="R68" s="19"/>
    </row>
    <row r="69" spans="3:18" x14ac:dyDescent="0.35">
      <c r="C69" s="19"/>
      <c r="H69" s="19"/>
      <c r="I69" s="19"/>
      <c r="J69" s="19"/>
      <c r="K69" s="19"/>
      <c r="N69" s="19"/>
      <c r="O69" s="19"/>
      <c r="P69" s="19"/>
      <c r="Q69" s="19"/>
      <c r="R69" s="19"/>
    </row>
    <row r="70" spans="3:18" x14ac:dyDescent="0.35">
      <c r="C70" s="19"/>
      <c r="H70" s="19"/>
      <c r="I70" s="19"/>
      <c r="J70" s="19"/>
      <c r="K70" s="19"/>
      <c r="N70" s="19"/>
      <c r="O70" s="19"/>
      <c r="P70" s="19"/>
      <c r="Q70" s="19"/>
      <c r="R70" s="19"/>
    </row>
    <row r="71" spans="3:18" x14ac:dyDescent="0.35">
      <c r="C71" s="19"/>
      <c r="H71" s="19"/>
      <c r="I71" s="19"/>
      <c r="J71" s="19"/>
      <c r="K71" s="19"/>
      <c r="N71" s="19"/>
      <c r="O71" s="19"/>
      <c r="P71" s="19"/>
      <c r="Q71" s="19"/>
      <c r="R71" s="19"/>
    </row>
    <row r="72" spans="3:18" x14ac:dyDescent="0.35">
      <c r="C72" s="19"/>
      <c r="H72" s="19"/>
      <c r="I72" s="19"/>
      <c r="J72" s="19"/>
      <c r="K72" s="19"/>
      <c r="N72" s="19"/>
      <c r="O72" s="19"/>
      <c r="P72" s="19"/>
      <c r="Q72" s="19"/>
      <c r="R72" s="19"/>
    </row>
    <row r="73" spans="3:18" x14ac:dyDescent="0.35">
      <c r="C73" s="19"/>
      <c r="H73" s="19"/>
      <c r="I73" s="19"/>
      <c r="J73" s="19"/>
      <c r="K73" s="19"/>
      <c r="N73" s="19"/>
      <c r="O73" s="19"/>
      <c r="P73" s="19"/>
      <c r="Q73" s="19"/>
      <c r="R73" s="19"/>
    </row>
    <row r="74" spans="3:18" x14ac:dyDescent="0.35">
      <c r="C74" s="19"/>
      <c r="H74" s="19"/>
      <c r="I74" s="19"/>
      <c r="J74" s="19"/>
      <c r="K74" s="19"/>
      <c r="N74" s="19"/>
      <c r="O74" s="19"/>
      <c r="P74" s="19"/>
      <c r="Q74" s="19"/>
      <c r="R74" s="19"/>
    </row>
    <row r="75" spans="3:18" x14ac:dyDescent="0.35">
      <c r="C75" s="19"/>
      <c r="H75" s="19"/>
      <c r="I75" s="19"/>
      <c r="J75" s="19"/>
      <c r="K75" s="19"/>
      <c r="N75" s="19"/>
      <c r="O75" s="19"/>
      <c r="P75" s="19"/>
      <c r="Q75" s="19"/>
      <c r="R75" s="19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6"/>
  <sheetViews>
    <sheetView workbookViewId="0">
      <selection activeCell="H25" sqref="H25"/>
    </sheetView>
  </sheetViews>
  <sheetFormatPr defaultRowHeight="12.75" x14ac:dyDescent="0.35"/>
  <cols>
    <col min="2" max="2" width="22.86328125" customWidth="1"/>
    <col min="13" max="13" width="0" hidden="1" customWidth="1"/>
  </cols>
  <sheetData>
    <row r="2" spans="2:13" x14ac:dyDescent="0.35">
      <c r="B2" s="75"/>
    </row>
    <row r="4" spans="2:13" ht="13.15" x14ac:dyDescent="0.4">
      <c r="B4" s="6"/>
    </row>
    <row r="5" spans="2:13" x14ac:dyDescent="0.35">
      <c r="M5">
        <v>2</v>
      </c>
    </row>
    <row r="6" spans="2:13" ht="13.15" x14ac:dyDescent="0.4">
      <c r="B6" s="6"/>
      <c r="D6" s="39"/>
      <c r="F6" s="39"/>
      <c r="G6" s="39"/>
      <c r="M6">
        <v>3</v>
      </c>
    </row>
    <row r="7" spans="2:13" ht="13.15" x14ac:dyDescent="0.4">
      <c r="B7" s="6"/>
      <c r="D7" s="39"/>
      <c r="M7">
        <v>4</v>
      </c>
    </row>
    <row r="8" spans="2:13" ht="13.15" x14ac:dyDescent="0.4">
      <c r="B8" s="6"/>
      <c r="D8" s="39"/>
      <c r="M8">
        <v>5</v>
      </c>
    </row>
    <row r="9" spans="2:13" x14ac:dyDescent="0.35">
      <c r="M9">
        <v>6</v>
      </c>
    </row>
    <row r="14" spans="2:13" x14ac:dyDescent="0.35">
      <c r="B14" s="39"/>
      <c r="C14" s="39"/>
    </row>
    <row r="15" spans="2:13" x14ac:dyDescent="0.35">
      <c r="B15" s="39"/>
    </row>
    <row r="16" spans="2:13" x14ac:dyDescent="0.35">
      <c r="B16" s="39"/>
    </row>
  </sheetData>
  <dataValidations count="1">
    <dataValidation type="list" allowBlank="1" showInputMessage="1" showErrorMessage="1" error="Ogiltigt antal" prompt="Antal kolloner" sqref="C6" xr:uid="{00000000-0002-0000-0200-000000000000}">
      <formula1>$M$5:$M$9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Epecolonna</vt:lpstr>
      <vt:lpstr>Data</vt:lpstr>
      <vt:lpstr>Blad1</vt:lpstr>
      <vt:lpstr>Epecolonna!Utskriftsområde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Hultman</dc:creator>
  <cp:lastModifiedBy>Mattias Lindström</cp:lastModifiedBy>
  <cp:lastPrinted>2012-09-19T07:52:43Z</cp:lastPrinted>
  <dcterms:created xsi:type="dcterms:W3CDTF">2012-09-07T13:32:40Z</dcterms:created>
  <dcterms:modified xsi:type="dcterms:W3CDTF">2022-11-04T07:04:58Z</dcterms:modified>
</cp:coreProperties>
</file>